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S:\16. ПЭС\Тарифные заявки\Тариф 2025\Предложение на тариф 2024\"/>
    </mc:Choice>
  </mc:AlternateContent>
  <bookViews>
    <workbookView xWindow="0" yWindow="0" windowWidth="19200" windowHeight="10560" tabRatio="445"/>
  </bookViews>
  <sheets>
    <sheet name="Мособлэнерго" sheetId="4" r:id="rId1"/>
    <sheet name="БДР_2024" sheetId="12" r:id="rId2"/>
    <sheet name="БДР" sheetId="11" r:id="rId3"/>
    <sheet name="с расшифровкой" sheetId="10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</externalReferences>
  <definedNames>
    <definedName name="\a">#REF!</definedName>
    <definedName name="\m">#REF!</definedName>
    <definedName name="\n">#REF!</definedName>
    <definedName name="\o">#REF!</definedName>
    <definedName name="_____SP1">[1]FES!#REF!</definedName>
    <definedName name="_____SP10">[1]FES!#REF!</definedName>
    <definedName name="_____SP11">[1]FES!#REF!</definedName>
    <definedName name="_____SP12">[1]FES!#REF!</definedName>
    <definedName name="_____SP13">[1]FES!#REF!</definedName>
    <definedName name="_____SP14">[1]FES!#REF!</definedName>
    <definedName name="_____SP15">[1]FES!#REF!</definedName>
    <definedName name="_____SP16">[1]FES!#REF!</definedName>
    <definedName name="_____SP17">[1]FES!#REF!</definedName>
    <definedName name="_____SP18">[1]FES!#REF!</definedName>
    <definedName name="_____SP19">[1]FES!#REF!</definedName>
    <definedName name="_____SP2">[1]FES!#REF!</definedName>
    <definedName name="_____SP20">[1]FES!#REF!</definedName>
    <definedName name="_____SP3">[1]FES!#REF!</definedName>
    <definedName name="_____SP4">[1]FES!#REF!</definedName>
    <definedName name="_____SP5">[1]FES!#REF!</definedName>
    <definedName name="_____SP7">[1]FES!#REF!</definedName>
    <definedName name="_____SP8">[1]FES!#REF!</definedName>
    <definedName name="_____SP9">[1]FES!#REF!</definedName>
    <definedName name="_____vp1">[2]T0!#REF!</definedName>
    <definedName name="_____vpp1">[2]T0!#REF!</definedName>
    <definedName name="_____vpp2">[2]T0!#REF!</definedName>
    <definedName name="_____vpp3">[2]T0!#REF!</definedName>
    <definedName name="_____vpp4">[2]T0!#REF!</definedName>
    <definedName name="_____vpp5">[2]T0!#REF!</definedName>
    <definedName name="_____vpp6">[2]T0!#REF!</definedName>
    <definedName name="_____vpp7">[2]T0!#REF!</definedName>
    <definedName name="____op1">[3]T25!$I$48</definedName>
    <definedName name="____opp1">[3]T31!$I$91</definedName>
    <definedName name="____opp2">[3]T31!$I$92</definedName>
    <definedName name="____opp3">[3]T31!$I$93</definedName>
    <definedName name="____opp4">[3]T31!$I$94</definedName>
    <definedName name="____opp5">[3]T31!$I$95</definedName>
    <definedName name="____opp6">[3]T31!$I$96</definedName>
    <definedName name="____opp7">[3]T31!$I$97</definedName>
    <definedName name="___op1">[3]T25!$I$48</definedName>
    <definedName name="___opp1">[3]T31!$I$91</definedName>
    <definedName name="___opp2">[3]T31!$I$92</definedName>
    <definedName name="___opp3">[3]T31!$I$93</definedName>
    <definedName name="___opp4">[3]T31!$I$94</definedName>
    <definedName name="___opp5">[3]T31!$I$95</definedName>
    <definedName name="___opp6">[3]T31!$I$96</definedName>
    <definedName name="___opp7">[3]T31!$I$97</definedName>
    <definedName name="___SP1">[1]FES!#REF!</definedName>
    <definedName name="___SP10">[1]FES!#REF!</definedName>
    <definedName name="___SP11">[1]FES!#REF!</definedName>
    <definedName name="___SP12">[1]FES!#REF!</definedName>
    <definedName name="___SP13">[1]FES!#REF!</definedName>
    <definedName name="___SP14">[1]FES!#REF!</definedName>
    <definedName name="___SP15">[1]FES!#REF!</definedName>
    <definedName name="___SP16">[1]FES!#REF!</definedName>
    <definedName name="___SP17">[1]FES!#REF!</definedName>
    <definedName name="___SP18">[1]FES!#REF!</definedName>
    <definedName name="___SP19">[1]FES!#REF!</definedName>
    <definedName name="___SP2">[1]FES!#REF!</definedName>
    <definedName name="___SP20">[1]FES!#REF!</definedName>
    <definedName name="___SP3">[1]FES!#REF!</definedName>
    <definedName name="___SP4">[1]FES!#REF!</definedName>
    <definedName name="___SP5">[1]FES!#REF!</definedName>
    <definedName name="___SP7">[1]FES!#REF!</definedName>
    <definedName name="___SP8">[1]FES!#REF!</definedName>
    <definedName name="___SP9">[1]FES!#REF!</definedName>
    <definedName name="___vp1">[2]T0!#REF!</definedName>
    <definedName name="___vpp1">[2]T0!#REF!</definedName>
    <definedName name="___vpp2">[2]T0!#REF!</definedName>
    <definedName name="___vpp3">[2]T0!#REF!</definedName>
    <definedName name="___vpp4">[2]T0!#REF!</definedName>
    <definedName name="___vpp5">[2]T0!#REF!</definedName>
    <definedName name="___vpp6">[2]T0!#REF!</definedName>
    <definedName name="___vpp7">[2]T0!#REF!</definedName>
    <definedName name="__op1">[3]T25!$I$48</definedName>
    <definedName name="__opp1">[3]T31!$I$91</definedName>
    <definedName name="__opp2">[3]T31!$I$92</definedName>
    <definedName name="__opp3">[3]T31!$I$93</definedName>
    <definedName name="__opp4">[3]T31!$I$94</definedName>
    <definedName name="__opp5">[3]T31!$I$95</definedName>
    <definedName name="__opp6">[3]T31!$I$96</definedName>
    <definedName name="__opp7">[3]T31!$I$97</definedName>
    <definedName name="__SP1">[1]FES!#REF!</definedName>
    <definedName name="__SP10">[1]FES!#REF!</definedName>
    <definedName name="__SP11">[1]FES!#REF!</definedName>
    <definedName name="__SP12">[1]FES!#REF!</definedName>
    <definedName name="__SP13">[1]FES!#REF!</definedName>
    <definedName name="__SP14">[1]FES!#REF!</definedName>
    <definedName name="__SP15">[1]FES!#REF!</definedName>
    <definedName name="__SP16">[1]FES!#REF!</definedName>
    <definedName name="__SP17">[1]FES!#REF!</definedName>
    <definedName name="__SP18">[1]FES!#REF!</definedName>
    <definedName name="__SP19">[1]FES!#REF!</definedName>
    <definedName name="__SP2">[1]FES!#REF!</definedName>
    <definedName name="__SP20">[1]FES!#REF!</definedName>
    <definedName name="__SP3">[1]FES!#REF!</definedName>
    <definedName name="__SP4">[1]FES!#REF!</definedName>
    <definedName name="__SP5">[1]FES!#REF!</definedName>
    <definedName name="__SP7">[1]FES!#REF!</definedName>
    <definedName name="__SP8">[1]FES!#REF!</definedName>
    <definedName name="__SP9">[1]FES!#REF!</definedName>
    <definedName name="__vp1">[2]T0!#REF!</definedName>
    <definedName name="__vpp1">[2]T0!#REF!</definedName>
    <definedName name="__vpp2">[2]T0!#REF!</definedName>
    <definedName name="__vpp3">[2]T0!#REF!</definedName>
    <definedName name="__vpp4">[2]T0!#REF!</definedName>
    <definedName name="__vpp5">[2]T0!#REF!</definedName>
    <definedName name="__vpp6">[2]T0!#REF!</definedName>
    <definedName name="__vpp7">[2]T0!#REF!</definedName>
    <definedName name="_123121214">#REF!</definedName>
    <definedName name="_454">[4]Выручка!#REF!</definedName>
    <definedName name="_45555555555">#REF!</definedName>
    <definedName name="_999999999999">#REF!</definedName>
    <definedName name="_op1">[3]T25!$I$48</definedName>
    <definedName name="_opp1">[3]T31!$I$91</definedName>
    <definedName name="_opp2">[3]T31!$I$92</definedName>
    <definedName name="_opp3">[3]T31!$I$93</definedName>
    <definedName name="_opp4">[3]T31!$I$94</definedName>
    <definedName name="_opp5">[3]T31!$I$95</definedName>
    <definedName name="_opp6">[3]T31!$I$96</definedName>
    <definedName name="_opp7">[3]T31!$I$97</definedName>
    <definedName name="_SP1">[1]FES!#REF!</definedName>
    <definedName name="_SP10">[1]FES!#REF!</definedName>
    <definedName name="_SP11">[1]FES!#REF!</definedName>
    <definedName name="_SP12">[1]FES!#REF!</definedName>
    <definedName name="_SP13">[1]FES!#REF!</definedName>
    <definedName name="_SP14">[1]FES!#REF!</definedName>
    <definedName name="_SP15">[1]FES!#REF!</definedName>
    <definedName name="_SP16">[1]FES!#REF!</definedName>
    <definedName name="_SP17">[1]FES!#REF!</definedName>
    <definedName name="_SP18">[1]FES!#REF!</definedName>
    <definedName name="_SP19">[1]FES!#REF!</definedName>
    <definedName name="_SP2">[1]FES!#REF!</definedName>
    <definedName name="_SP20">[1]FES!#REF!</definedName>
    <definedName name="_SP3">[1]FES!#REF!</definedName>
    <definedName name="_SP4">[1]FES!#REF!</definedName>
    <definedName name="_SP5">[1]FES!#REF!</definedName>
    <definedName name="_SP7">[1]FES!#REF!</definedName>
    <definedName name="_SP8">[1]FES!#REF!</definedName>
    <definedName name="_SP9">[1]FES!#REF!</definedName>
    <definedName name="_vp1">[2]T0!#REF!</definedName>
    <definedName name="_vpp1">[2]T0!#REF!</definedName>
    <definedName name="_vpp2">[2]T0!#REF!</definedName>
    <definedName name="_vpp3">[2]T0!#REF!</definedName>
    <definedName name="_vpp4">[2]T0!#REF!</definedName>
    <definedName name="_vpp5">[2]T0!#REF!</definedName>
    <definedName name="_vpp6">[2]T0!#REF!</definedName>
    <definedName name="_vpp7">[2]T0!#REF!</definedName>
    <definedName name="_xlnm._FilterDatabase" localSheetId="1" hidden="1">БДР_2024!$A$13:$AKU$13</definedName>
    <definedName name="anscount">1</definedName>
    <definedName name="bb">#N/A</definedName>
    <definedName name="bb_3">'[5]2 Бюджет доходов'!#REF!</definedName>
    <definedName name="bb_31">'[6]2 Бюджет доходов'!#REF!</definedName>
    <definedName name="bb_35">#REF!</definedName>
    <definedName name="bb_6">[7]Выручка!#REF!</definedName>
    <definedName name="bb_7">[7]Выручка!#REF!</definedName>
    <definedName name="bbb">#N/A</definedName>
    <definedName name="Byoudjet">#REF!</definedName>
    <definedName name="Byoudjet_3">#N/A</definedName>
    <definedName name="Byoudjet_31">#REF!</definedName>
    <definedName name="Byoudjet_35">#REF!</definedName>
    <definedName name="Byoudjet_35_3">#REF!</definedName>
    <definedName name="Byoudjet_6">#N/A</definedName>
    <definedName name="cc">#N/A</definedName>
    <definedName name="ccc">#N/A</definedName>
    <definedName name="ccccc">#N/A</definedName>
    <definedName name="check_List14_a">#REF!</definedName>
    <definedName name="check_List14_b">#REF!</definedName>
    <definedName name="CheckBC_List14_1">#REF!</definedName>
    <definedName name="CheckBC_List14_2">#REF!</definedName>
    <definedName name="CompOt">#N/A</definedName>
    <definedName name="CompRas">#N/A</definedName>
    <definedName name="ee">#N/A</definedName>
    <definedName name="ew">#N/A</definedName>
    <definedName name="fg">#N/A</definedName>
    <definedName name="HTML_CodePage">1251</definedName>
    <definedName name="HTML_Control" localSheetId="1">{"'D'!$A$1:$E$13"}</definedName>
    <definedName name="HTML_Control">{"'D'!$A$1:$E$13"}</definedName>
    <definedName name="HTML_Description">""</definedName>
    <definedName name="HTML_Email">""</definedName>
    <definedName name="HTML_Header">"D"</definedName>
    <definedName name="HTML_LastUpdate">"03.01.99"</definedName>
    <definedName name="HTML_LineAfter">0</definedName>
    <definedName name="HTML_LineBefore">0</definedName>
    <definedName name="HTML_Name">"Lapshina S.A."</definedName>
    <definedName name="HTML_OBDlg2">1</definedName>
    <definedName name="HTML_OBDlg4">1</definedName>
    <definedName name="HTML_OS">0</definedName>
    <definedName name="HTML_PathFile">"C:\My Documents\MyHTML.htm"</definedName>
    <definedName name="HTML_Title">"TARIF984"</definedName>
    <definedName name="ii">#N/A</definedName>
    <definedName name="index_124">#REF!</definedName>
    <definedName name="index_125">#REF!</definedName>
    <definedName name="index_126">#REF!</definedName>
    <definedName name="index_127">#REF!</definedName>
    <definedName name="index_128">#REF!</definedName>
    <definedName name="index_129">#REF!</definedName>
    <definedName name="index_130">#REF!</definedName>
    <definedName name="index_131">#REF!</definedName>
    <definedName name="index_132">#REF!</definedName>
    <definedName name="index_133">#REF!</definedName>
    <definedName name="index_134">#REF!</definedName>
    <definedName name="index_135">#REF!</definedName>
    <definedName name="index_136">#REF!</definedName>
    <definedName name="index_137">#REF!</definedName>
    <definedName name="index_138">#REF!</definedName>
    <definedName name="index_139">#REF!</definedName>
    <definedName name="index_140">#REF!</definedName>
    <definedName name="index_141">#REF!</definedName>
    <definedName name="index_142">#REF!</definedName>
    <definedName name="index_143">#REF!</definedName>
    <definedName name="index_144">#REF!</definedName>
    <definedName name="index_145">#REF!</definedName>
    <definedName name="index_146">#REF!</definedName>
    <definedName name="index_147">#REF!</definedName>
    <definedName name="index_148">#REF!</definedName>
    <definedName name="index_149">#REF!</definedName>
    <definedName name="index_150">#REF!</definedName>
    <definedName name="index_151">#REF!</definedName>
    <definedName name="index_152">#REF!</definedName>
    <definedName name="index_153">#REF!</definedName>
    <definedName name="index_154">#REF!</definedName>
    <definedName name="index_155">#REF!</definedName>
    <definedName name="index_156">#REF!</definedName>
    <definedName name="index_157">#REF!</definedName>
    <definedName name="index_158">#REF!</definedName>
    <definedName name="index_159">#REF!</definedName>
    <definedName name="index_160">#REF!</definedName>
    <definedName name="index_161">#REF!</definedName>
    <definedName name="index_162">#REF!</definedName>
    <definedName name="index_163">#REF!</definedName>
    <definedName name="index_164">#REF!</definedName>
    <definedName name="index_165">#REF!</definedName>
    <definedName name="index_166">#REF!</definedName>
    <definedName name="index_167">#REF!</definedName>
    <definedName name="index_168">#REF!</definedName>
    <definedName name="index_169">#REF!</definedName>
    <definedName name="index_170">#REF!</definedName>
    <definedName name="index_171">#REF!</definedName>
    <definedName name="index_172">#REF!</definedName>
    <definedName name="index_173">#REF!</definedName>
    <definedName name="index_174">#REF!</definedName>
    <definedName name="index_175">#REF!</definedName>
    <definedName name="index_176">#REF!</definedName>
    <definedName name="index_177">#REF!</definedName>
    <definedName name="index_178">#REF!</definedName>
    <definedName name="index_179">#REF!</definedName>
    <definedName name="index_180">#REF!</definedName>
    <definedName name="index_181">#REF!</definedName>
    <definedName name="index_182">#REF!</definedName>
    <definedName name="index_183">#REF!</definedName>
    <definedName name="index_184">#REF!</definedName>
    <definedName name="index_185">#REF!</definedName>
    <definedName name="index_186">#REF!</definedName>
    <definedName name="index_187">#REF!</definedName>
    <definedName name="index_188">#REF!</definedName>
    <definedName name="index_189">#REF!</definedName>
    <definedName name="index_190">#REF!</definedName>
    <definedName name="index_191">#REF!</definedName>
    <definedName name="index_192">#REF!</definedName>
    <definedName name="index_193">#REF!</definedName>
    <definedName name="index_194">#REF!</definedName>
    <definedName name="index_195">#REF!</definedName>
    <definedName name="index_196">#REF!</definedName>
    <definedName name="index_197">#REF!</definedName>
    <definedName name="index_198">#REF!</definedName>
    <definedName name="index_199">#REF!</definedName>
    <definedName name="index_200">#REF!</definedName>
    <definedName name="index_201">#REF!</definedName>
    <definedName name="index_202">#REF!</definedName>
    <definedName name="index_203">#REF!</definedName>
    <definedName name="index_204">#REF!</definedName>
    <definedName name="index_205">#REF!</definedName>
    <definedName name="index_206">#REF!</definedName>
    <definedName name="index_207">#REF!</definedName>
    <definedName name="index_208">#REF!</definedName>
    <definedName name="index_209">#REF!</definedName>
    <definedName name="index_210">#REF!</definedName>
    <definedName name="index_211">#REF!</definedName>
    <definedName name="index_212">#REF!</definedName>
    <definedName name="index_213">#REF!</definedName>
    <definedName name="index_214">#REF!</definedName>
    <definedName name="index_215">#REF!</definedName>
    <definedName name="index_216">#REF!</definedName>
    <definedName name="index_217">#REF!</definedName>
    <definedName name="index_218">#REF!</definedName>
    <definedName name="index_219">#REF!</definedName>
    <definedName name="index_220">#REF!</definedName>
    <definedName name="index_221">#REF!</definedName>
    <definedName name="index_222">#REF!</definedName>
    <definedName name="index_223">#REF!</definedName>
    <definedName name="index_224">#REF!</definedName>
    <definedName name="index_225">#REF!</definedName>
    <definedName name="index_226">#REF!</definedName>
    <definedName name="index_227">#REF!</definedName>
    <definedName name="index_228">#REF!</definedName>
    <definedName name="index_229">#REF!</definedName>
    <definedName name="index_230">#REF!</definedName>
    <definedName name="index_231">#REF!</definedName>
    <definedName name="index_232">#REF!</definedName>
    <definedName name="index_233">#REF!</definedName>
    <definedName name="index_234">#REF!</definedName>
    <definedName name="index_235">#REF!</definedName>
    <definedName name="index_236">#REF!</definedName>
    <definedName name="index_237">#REF!</definedName>
    <definedName name="index_238">#REF!</definedName>
    <definedName name="index_239">#REF!</definedName>
    <definedName name="index_240">#REF!</definedName>
    <definedName name="index_241">#REF!</definedName>
    <definedName name="index_242">#REF!</definedName>
    <definedName name="index_243">#REF!</definedName>
    <definedName name="index_244">#REF!</definedName>
    <definedName name="index_245">#REF!</definedName>
    <definedName name="index_246">#REF!</definedName>
    <definedName name="index_247">#REF!</definedName>
    <definedName name="index_248">#REF!</definedName>
    <definedName name="index_249">#REF!</definedName>
    <definedName name="index_250">#REF!</definedName>
    <definedName name="index_251">#REF!</definedName>
    <definedName name="index_252">#REF!</definedName>
    <definedName name="index_253">#REF!</definedName>
    <definedName name="index_254">#REF!</definedName>
    <definedName name="index_255">#REF!</definedName>
    <definedName name="index_256">#REF!</definedName>
    <definedName name="index_257">#REF!</definedName>
    <definedName name="index_258">#REF!</definedName>
    <definedName name="index_259">#REF!</definedName>
    <definedName name="index_260">#REF!</definedName>
    <definedName name="index_261">#REF!</definedName>
    <definedName name="index_262">#REF!</definedName>
    <definedName name="index_263">#REF!</definedName>
    <definedName name="index_264">#REF!</definedName>
    <definedName name="index_265">#REF!</definedName>
    <definedName name="index_266">#REF!</definedName>
    <definedName name="index_267">#REF!</definedName>
    <definedName name="index_268">#REF!</definedName>
    <definedName name="index_269">#REF!</definedName>
    <definedName name="index_270">#REF!</definedName>
    <definedName name="index_271">#REF!</definedName>
    <definedName name="index_272">#REF!</definedName>
    <definedName name="jjj">#N/A</definedName>
    <definedName name="k">#N/A</definedName>
    <definedName name="kalk">#N/A</definedName>
    <definedName name="kk">#N/A</definedName>
    <definedName name="kkk">#N/A</definedName>
    <definedName name="kop">#N/A</definedName>
    <definedName name="KOTLODERJ_LIST">[8]Справочники!$E$9</definedName>
    <definedName name="logical">[8]TEHSHEET!$K$2:$K$3</definedName>
    <definedName name="NumberStat">#REF!</definedName>
    <definedName name="NumberStat_3">#N/A</definedName>
    <definedName name="NumberStat_31">#REF!</definedName>
    <definedName name="NumberStat_35">#REF!</definedName>
    <definedName name="NumberStat_35_3">#REF!</definedName>
    <definedName name="NumberStat_6">#N/A</definedName>
    <definedName name="P1_SC_PROT1" hidden="1">'[9]Баланс энергии'!$B$34:$B$34,'[9]Баланс энергии'!$D$30:$G$31,'[9]Баланс энергии'!$D$34:$G$34,'[9]Баланс энергии'!$D$21:$G$25,'[9]Баланс энергии'!$I$21:$L$25</definedName>
    <definedName name="P1_SC_PROT10" hidden="1">'[9]Ремонты 2011'!$G$23,'[9]Ремонты 2011'!$B$23:$D$23,'[9]Ремонты 2011'!#REF!,'[9]Ремонты 2011'!#REF!,'[9]Ремонты 2011'!$A$3:$G$3</definedName>
    <definedName name="P1_SC_PROT14" hidden="1">[9]Общеэксплуатационные!$C$11:$C$13,[9]Общеэксплуатационные!$E$11:$F$13,[9]Общеэксплуатационные!$D$15,[9]Общеэксплуатационные!$B$15</definedName>
    <definedName name="P1_SC_PROT15" hidden="1">'[9]КВЛ 2011'!$A$14:$A$17,'[9]КВЛ 2011'!$A$20:$A$22,'[9]КВЛ 2011'!$A$25:$A$27</definedName>
    <definedName name="P1_SC_PROT17" hidden="1">'[9]соц характер'!$A$3:$F$3,'[9]соц характер'!$A$14:$A$15,'[9]соц характер'!$A$19:$A$21,'[9]соц характер'!$C$10:$C$11,'[9]соц характер'!$E$10:$F$11</definedName>
    <definedName name="P1_SC_PROT2">'[9]Баланс мощности'!$D$14:$G$17,'[9]Баланс мощности'!$E$11,'[9]Баланс мощности'!$G$11:$G$12,'[9]Баланс мощности'!$I$14:$L$17,'[9]Баланс мощности'!$I$21:$L$25</definedName>
    <definedName name="P1_SC_PROT26" hidden="1">'[9]КВЛ 2011'!$A$14:$A$17,'[9]КВЛ 2011'!$A$20:$A$22,'[9]КВЛ 2011'!$A$25:$A$27</definedName>
    <definedName name="P1_SC_PROT5" hidden="1">'[9]амортизация по уровням напряжен'!$I$10:$I$13,'[9]амортизация по уровням напряжен'!$I$15:$I$18,'[9]амортизация по уровням напряжен'!$D$15:$F$18</definedName>
    <definedName name="P1_SC_PROT7" hidden="1">'[9]П.1.16. оплата труда'!$E$29:$E$30,'[9]П.1.16. оплата труда'!$D$28,'[9]П.1.16. оплата труда'!$F$28,'[9]П.1.16. оплата труда'!$G$27</definedName>
    <definedName name="P1_SCOPE_PROT1" hidden="1">'[10]Баланс энергии'!#REF!,'[10]Баланс энергии'!#REF!,'[10]Баланс энергии'!#REF!,'[10]Баланс энергии'!$J$11,'[10]Баланс энергии'!$L$11:$L$12</definedName>
    <definedName name="P1_SCOPE_PROT13" hidden="1">[10]УПХ!$A$21:$A$25,[10]УПХ!#REF!,[10]УПХ!#REF!,[10]УПХ!#REF!,[10]УПХ!#REF!,[10]УПХ!#REF!,[10]УПХ!#REF!,[10]УПХ!#REF!</definedName>
    <definedName name="P1_SCOPE_PROT14" hidden="1">[10]УНПХ!#REF!,[10]УНПХ!#REF!,[10]УНПХ!#REF!,[10]УНПХ!#REF!,[10]УНПХ!#REF!,[10]УНПХ!#REF!,[10]УНПХ!#REF!,[10]УНПХ!$D$52</definedName>
    <definedName name="P1_SCOPE_PROT16" hidden="1">'[10]Транспортный налог'!$A$9:$C$170,'[10]Транспортный налог'!#REF!,'[10]Транспортный налог'!$E$9:$E$170,'[10]Транспортный налог'!#REF!,'[10]Транспортный налог'!#REF!,'[10]Транспортный налог'!#REF!</definedName>
    <definedName name="P1_SCOPE_PROT2">'[10]Баланс мощности'!#REF!,'[10]Баланс мощности'!#REF!,'[10]Баланс мощности'!#REF!,'[10]Баланс мощности'!#REF!,'[10]Баланс мощности'!$E$11</definedName>
    <definedName name="P1_SCOPE_PROT22" hidden="1">[10]Страхование!$A$23:$A$25,[10]Страхование!$A$18:$A$20,[10]Страхование!$A$13:$A$15,[10]Страхование!$A$8:$A$10,[10]Страхование!$C$8:$C$10,[10]Страхование!#REF!,[10]Страхование!$C$13:$C$15</definedName>
    <definedName name="P1_SCOPE_PROT27" hidden="1">'[10] КВЛ 2012-2014 план'!$O$49,'[10] КВЛ 2012-2014 план'!$B$47:$B$50,'[10] КВЛ 2012-2014 план'!$A$42:$B$45,'[10] КВЛ 2012-2014 план'!$P$10:$T$13,'[10] КВЛ 2012-2014 план'!$A$10:$B$13,'[10] КВЛ 2012-2014 план'!$A$16:$B$18</definedName>
    <definedName name="P1_SCOPE_PROT34">#REF!,#REF!,#REF!,#REF!,#REF!,#REF!</definedName>
    <definedName name="P1_SCOPE_PROT5">'[10]Амортизация по уровням напр-я'!$I$20:$I$23,'[10]Амортизация по уровням напр-я'!$I$15:$I$18,'[10]Амортизация по уровням напр-я'!$D$15:$F$18</definedName>
    <definedName name="P1_SCOPE_PROT8" hidden="1">'[10]Оплата труда'!$E$15:$E$16,'[10]Оплата труда'!$D$14,'[10]Оплата труда'!$F$14:$F$14,'[10]Оплата труда'!$F$12:$F$12</definedName>
    <definedName name="P19_T1_Protect" localSheetId="1">p5_t1_protect,p6_t1_protect,p7_t1_protect,p8_t1_protect,p9_t1_protect,p10_t1_protect,p11_t1_protect,p12_t1_protect,p13_t1_protect,p14_t1_protect</definedName>
    <definedName name="P19_T1_Protect">p5_t1_protect,p6_t1_protect,p7_t1_protect,p8_t1_protect,p9_t1_protect,p10_t1_protect,p11_t1_protect,p12_t1_protect,p13_t1_protect,p14_t1_protect</definedName>
    <definedName name="P2_SC_PROT1" hidden="1">'[9]Баланс энергии'!$D$19:$G$19,'[9]Баланс энергии'!$D$14:$G$17,'[9]Баланс энергии'!$E$11,'[9]Баланс энергии'!$G$11:$G$12,'[9]Баланс энергии'!$I$14:$L$17</definedName>
    <definedName name="P2_SC_PROT15" hidden="1">'[9]КВЛ 2011'!$A$30:$A$32,'[9]КВЛ 2011'!$A$35:$A$37,'[9]КВЛ 2011'!#REF!</definedName>
    <definedName name="P2_SC_PROT17" hidden="1">'[9]соц характер'!$C$14:$C$15,'[9]соц характер'!$E$14:$F$15,'[9]соц характер'!$C$17,'[9]соц характер'!$E$17:$F$17,'[9]соц характер'!$C$19:$C$20</definedName>
    <definedName name="P2_SC_PROT2">'[9]Баланс мощности'!$J$11,'[9]Баланс мощности'!$L$11:$L$12,'[9]Баланс мощности'!$O$11,'[9]Баланс мощности'!$Q$11:$Q$12,'[9]Баланс мощности'!$N$14:$Q$17</definedName>
    <definedName name="P2_SC_PROT26" hidden="1">'[9]КВЛ 2011'!$A$30:$A$32,'[9]КВЛ 2011'!$A$35:$A$37,'[9]КВЛ 2011'!#REF!</definedName>
    <definedName name="P2_SC_PROT7">'[9]П.1.16. оплата труда'!$F$25,'[9]П.1.16. оплата труда'!$D$25,'[9]П.1.16. оплата труда'!$D$22,'[9]П.1.16. оплата труда'!$G$24,'[9]П.1.16. оплата труда'!$F$22</definedName>
    <definedName name="P2_SCOPE_PROT1" hidden="1">'[10]Баланс энергии'!$O$11,'[10]Баланс энергии'!$Q$11:$Q$12,'[10]Баланс энергии'!$T$11,'[10]Баланс энергии'!$V$11:$V$12,'[10]Баланс энергии'!$S$14:$V$17</definedName>
    <definedName name="P2_SCOPE_PROT13" hidden="1">[10]УПХ!#REF!,[10]УПХ!#REF!,[10]УПХ!#REF!,[10]УПХ!#REF!,[10]УПХ!#REF!,[10]УПХ!$C$21:$C$25,[10]УПХ!#REF!,[10]УПХ!#REF!</definedName>
    <definedName name="P2_SCOPE_PROT14" hidden="1">[10]УНПХ!$B$52,[10]УНПХ!#REF!,[10]УНПХ!#REF!,[10]УНПХ!#REF!,[10]УНПХ!#REF!,[10]УНПХ!#REF!,[10]УНПХ!#REF!,[10]УНПХ!#REF!</definedName>
    <definedName name="P2_SCOPE_PROT2">'[10]Баланс мощности'!$G$11:$G$12,'[10]Баланс мощности'!$D$14:$G$17,'[10]Баланс мощности'!$D$20:$G$20,'[10]Баланс мощности'!$D$22:$G$24,'[10]Баланс мощности'!$J$11</definedName>
    <definedName name="P2_SCOPE_PROT22" hidden="1">[10]Страхование!#REF!,[10]Страхование!$C$18:$C$20,[10]Страхование!#REF!,[10]Страхование!$C$23:$C$25,[10]Страхование!#REF!,[10]Страхование!$C$28:$C$30</definedName>
    <definedName name="P2_SCOPE_PROT27" hidden="1">'[10] КВЛ 2012-2014 план'!$P$16:$T$18,'[10] КВЛ 2012-2014 план'!$A$21:$B$23,'[10] КВЛ 2012-2014 план'!$A$26:$B$28,'[10] КВЛ 2012-2014 план'!$A$31:$B$34,'[10] КВЛ 2012-2014 план'!$A$37:$B$39,'[10] КВЛ 2012-2014 план'!$P$21:$T$23</definedName>
    <definedName name="P2_SCOPE_PROT5">'[10]Амортизация по уровням напр-я'!$D$10:$F$13,'[10]Амортизация по уровням напр-я'!$I$10:$I$13,'[10]Амортизация по уровням напр-я'!$D$20:$F$23</definedName>
    <definedName name="P2_SCOPE_PROT8" hidden="1">'[10]Оплата труда'!$D$12,'[10]Оплата труда'!#REF!,'[10]Оплата труда'!#REF!,'[10]Оплата труда'!#REF!</definedName>
    <definedName name="P3_SC_PROT1">'[9]Баланс энергии'!$I$19:$L$19,'[9]Баланс энергии'!$J$11,'[9]Баланс энергии'!$L$11:$L$12,'[9]Баланс энергии'!$O$11,'[9]Баланс энергии'!$Q$11:$Q$12</definedName>
    <definedName name="P3_SC_PROT15" hidden="1">'[9]КВЛ 2011'!$B$46,'[9]КВЛ 2011'!#REF!,'[9]КВЛ 2011'!$C$35:$G$37</definedName>
    <definedName name="P3_SC_PROT2">'[9]Баланс мощности'!$N$21:$Q$25,'[9]Баланс мощности'!$T$11,'[9]Баланс мощности'!$V$11:$V$12,'[9]Баланс мощности'!$S$14:$V$17,'[9]Баланс мощности'!$S$21:$V$25</definedName>
    <definedName name="P3_SC_PROT26" hidden="1">'[9]КВЛ 2011'!$B$46,'[9]КВЛ 2011'!#REF!,'[9]КВЛ 2011'!$C$35:$G$37</definedName>
    <definedName name="P3_SC_PROT7">'[9]П.1.16. оплата труда'!$G$21,'[9]П.1.16. оплата труда'!$F$19,'[9]П.1.16. оплата труда'!$D$19,'[9]П.1.16. оплата труда'!$G$18,'[9]П.1.16. оплата труда'!$F$16</definedName>
    <definedName name="P3_SCOPE_PROT1">'[10]Баланс энергии'!$S$19:$V$20,'[10]Баланс энергии'!$S$22:$V$24,'[10]Баланс энергии'!$N$22:$Q$24,'[10]Баланс энергии'!$N$19:$Q$20,'[10]Баланс энергии'!$N$14:$Q$17</definedName>
    <definedName name="P3_SCOPE_PROT14" hidden="1">[10]УНПХ!#REF!,[10]УНПХ!#REF!,[10]УНПХ!#REF!,[10]УНПХ!#REF!,[10]УНПХ!#REF!,[10]УНПХ!#REF!,[10]УНПХ!#REF!,[10]УНПХ!$D$31,[10]УНПХ!$B$31</definedName>
    <definedName name="P3_SCOPE_PROT2">'[10]Баланс мощности'!$L$11:$L$12,'[10]Баланс мощности'!$I$14:$L$17,'[10]Баланс мощности'!$I$20:$L$20,'[10]Баланс мощности'!$I$22:$L$24,'[10]Баланс мощности'!$O$11</definedName>
    <definedName name="P3_SCOPE_PROT8" hidden="1">'[10]Оплата труда'!#REF!,'[10]Оплата труда'!#REF!,'[10]Оплата труда'!#REF!,'[10]Оплата труда'!#REF!,'[10]Оплата труда'!#REF!</definedName>
    <definedName name="P4_SC_PROT1">'[9]Баланс энергии'!$N$14:$Q$17,'[9]Баланс энергии'!$N$19:$Q$19,'[9]Баланс энергии'!$N$21:$Q$25,'[9]Баланс энергии'!$T$11,'[9]Баланс энергии'!$V$11:$V$12</definedName>
    <definedName name="P4_SC_PROT15" hidden="1">'[9]КВЛ 2011'!$C$30:$G$32,'[9]КВЛ 2011'!$C$25:$G$27,'[9]КВЛ 2011'!$C$20:$G$22</definedName>
    <definedName name="P4_SC_PROT2">'[9]Баланс мощности'!$Y$11,'[9]Баланс мощности'!$AA$11:$AA$12,'[9]Баланс мощности'!$X$14:$AA$17,'[9]Баланс мощности'!$X$21:$AA$25,'[9]Баланс мощности'!$D$21:$G$25</definedName>
    <definedName name="P4_SC_PROT26" hidden="1">'[9]КВЛ 2011'!$C$30:$G$32,'[9]КВЛ 2011'!$C$25:$G$27,'[9]КВЛ 2011'!$C$20:$G$22</definedName>
    <definedName name="P4_SC_PROT7">'[9]П.1.16. оплата труда'!$D$16,'[9]П.1.16. оплата труда'!$D$13,'[9]П.1.16. оплата труда'!$F$13,'[9]П.1.16. оплата труда'!$G$15,'[9]П.1.16. оплата труда'!$G$12</definedName>
    <definedName name="P4_SCOPE_PROT1">'[10]Баланс энергии'!$I$14:$L$17,'[10]Баланс энергии'!$I$19:$L$20,'[10]Баланс энергии'!$I$22:$L$24,'[10]Баланс энергии'!#REF!,'[10]Баланс энергии'!#REF!</definedName>
    <definedName name="P4_SCOPE_PROT14" hidden="1">[10]УНПХ!#REF!,[10]УНПХ!#REF!,[10]УНПХ!$B$26,[10]УНПХ!#REF!,[10]УНПХ!$D$26,[10]УНПХ!#REF!,[10]УНПХ!#REF!,[10]УНПХ!$D$7,[10]УНПХ!#REF!</definedName>
    <definedName name="P4_SCOPE_PROT2">'[10]Баланс мощности'!$Q$11:$Q$12,'[10]Баланс мощности'!$N$14:$Q$17,'[10]Баланс мощности'!$N$20:$Q$20,'[10]Баланс мощности'!$N$22:$Q$24,'[10]Баланс мощности'!#REF!</definedName>
    <definedName name="P4_SCOPE_PROT8" hidden="1">'[10]Оплата труда'!#REF!,'[10]Оплата труда'!#REF!,'[10]Оплата труда'!#REF!,'[10]Оплата труда'!#REF!,'[10]Оплата труда'!#REF!</definedName>
    <definedName name="P5_SC_PROT1">'[9]Баланс энергии'!$S$14:$V$17,'[9]Баланс энергии'!$S$19:$V$19,'[9]Баланс энергии'!$S$21:$V$25,'[9]Баланс энергии'!$X$14:$AA$17,'[9]Баланс энергии'!$Y$11</definedName>
    <definedName name="P5_SC_PROT15" hidden="1">'[9]КВЛ 2011'!$C$14:$G$17,'[9]КВЛ 2011'!$C$9:$G$11,'[9]КВЛ 2011'!$A$2:$G$2</definedName>
    <definedName name="P5_SC_PROT26" hidden="1">'[9]КВЛ 2011'!$C$14:$G$17,'[9]КВЛ 2011'!$C$9:$G$11,'[9]КВЛ 2011'!$A$2:$G$2</definedName>
    <definedName name="P5_SC_PROT7" localSheetId="1">'[9]П.1.16. оплата труда'!$F$10:$G$10,'[9]П.1.16. оплата труда'!$D$10,'[9]П.1.16. оплата труда'!$C$8:$G$8,'[9]П.1.16. оплата труда'!$C$29:$C$30,P1_SC_PROT7</definedName>
    <definedName name="P5_SC_PROT7">'[9]П.1.16. оплата труда'!$F$10:$G$10,'[9]П.1.16. оплата труда'!$D$10,'[9]П.1.16. оплата труда'!$C$8:$G$8,'[9]П.1.16. оплата труда'!$C$29:$C$30,P1_SC_PROT7</definedName>
    <definedName name="P5_SCOPE_PROT1">'[10]Баланс энергии'!#REF!,'[10]Баланс энергии'!#REF!,'[10]Баланс энергии'!#REF!,'[10]Баланс энергии'!#REF!,'[10]Баланс энергии'!#REF!</definedName>
    <definedName name="P5_SCOPE_PROT2">'[10]Баланс мощности'!#REF!,'[10]Баланс мощности'!#REF!,'[10]Баланс мощности'!#REF!,'[10]Баланс мощности'!#REF!,'[10]Баланс мощности'!#REF!</definedName>
    <definedName name="P5_SCOPE_PROT8" hidden="1">'[10]Оплата труда'!#REF!,'[10]Оплата труда'!#REF!,'[10]Оплата труда'!#REF!,'[10]Оплата труда'!#REF!,'[10]Оплата труда'!#REF!</definedName>
    <definedName name="P6_SC_PROT1" localSheetId="1">'[9]Баланс энергии'!$AA$11:$AA$12,'[9]Баланс энергии'!$X$19:$AA$19,'[9]Баланс энергии'!$X$21:$AA$25,'[9]Баланс энергии'!$B$30:$B$31,P1_SC_PROT1,P2_SC_PROT1</definedName>
    <definedName name="P6_SC_PROT1">'[9]Баланс энергии'!$AA$11:$AA$12,'[9]Баланс энергии'!$X$19:$AA$19,'[9]Баланс энергии'!$X$21:$AA$25,'[9]Баланс энергии'!$B$30:$B$31,P1_SC_PROT1,P2_SC_PROT1</definedName>
    <definedName name="P6_SCOPE_PROT1" localSheetId="1">'[10]Баланс энергии'!#REF!,'[10]Баланс энергии'!#REF!,'[10]Баланс энергии'!$A$64:$B$70,'[10]Баланс энергии'!#REF!,P1_SCOPE_PROT1,P2_SCOPE_PROT1</definedName>
    <definedName name="P6_SCOPE_PROT1">'[10]Баланс энергии'!#REF!,'[10]Баланс энергии'!#REF!,'[10]Баланс энергии'!$A$64:$B$70,'[10]Баланс энергии'!#REF!,P1_SCOPE_PROT1,P2_SCOPE_PROT1</definedName>
    <definedName name="P6_SCOPE_PROT8" hidden="1">'[10]Оплата труда'!#REF!,'[10]Оплата труда'!#REF!,'[10]Оплата труда'!#REF!,'[10]Оплата труда'!#REF!</definedName>
    <definedName name="period_list">[8]TEHSHEET!$N$2:$N$6</definedName>
    <definedName name="pIns_List14_1">#REF!</definedName>
    <definedName name="pIns_List14_2">#REF!</definedName>
    <definedName name="pIns_List14_3">#REF!</definedName>
    <definedName name="polta">'[11]форма-прил к ф№1'!#REF!</definedName>
    <definedName name="qqq">#N/A</definedName>
    <definedName name="real">#N/A</definedName>
    <definedName name="REGION">[8]TEHSHEET!$A$1:$A$84</definedName>
    <definedName name="region_name">[8]Титульный!$F$8</definedName>
    <definedName name="rrr">#N/A</definedName>
    <definedName name="S1_">#REF!</definedName>
    <definedName name="S10_">#REF!</definedName>
    <definedName name="S11_">#REF!</definedName>
    <definedName name="S12_">#REF!</definedName>
    <definedName name="S13_">#REF!</definedName>
    <definedName name="S14_">#REF!</definedName>
    <definedName name="S15_">#REF!</definedName>
    <definedName name="S16_">#REF!</definedName>
    <definedName name="S17_">#REF!</definedName>
    <definedName name="S18_">#REF!</definedName>
    <definedName name="S19_">#REF!</definedName>
    <definedName name="S2_">#REF!</definedName>
    <definedName name="S20_">#REF!</definedName>
    <definedName name="S3_">#REF!</definedName>
    <definedName name="S4_">#REF!</definedName>
    <definedName name="S5_">#REF!</definedName>
    <definedName name="S6_">#REF!</definedName>
    <definedName name="S7_">#REF!</definedName>
    <definedName name="S8_">#REF!</definedName>
    <definedName name="S9_">#REF!</definedName>
    <definedName name="SAPBEXrevision">1</definedName>
    <definedName name="SAPBEXsysID">"BW2"</definedName>
    <definedName name="SAPBEXwbID">"479GSPMTNK9HM4ZSIVE5K2SH6"</definedName>
    <definedName name="SC_PROT1" localSheetId="1">#N/A</definedName>
    <definedName name="SC_PROT1">P3_SC_PROT1,P4_SC_PROT1,P5_SC_PROT1,[0]!P6_SC_PROT1</definedName>
    <definedName name="SC_PROT10" localSheetId="1">#N/A</definedName>
    <definedName name="SC_PROT10">'[9]Ремонты 2011'!#REF!,[0]!P1_SC_PROT10</definedName>
    <definedName name="SC_PROT11">'[9]Сводная ремонт'!$F$10:$F$11,'[9]Сводная ремонт'!$C$14:$F$15,'[9]Сводная ремонт'!$D$10:$D$11</definedName>
    <definedName name="SC_PROT12">[9]Проч.прямые!$A$3:$F$3,[9]Проч.прямые!$A$11:$F$16</definedName>
    <definedName name="SC_PROT13">[9]Цеховые!$D$17,[9]Цеховые!$E$11:$F$15,[9]Цеховые!$C$11:$C$15,[9]Цеховые!$A$11:$A$15,[9]Цеховые!$A$3:$F$3,[9]Цеховые!$B$17</definedName>
    <definedName name="SC_PROT14" localSheetId="1">[9]Общеэксплуатационные!$A$3:$F$3,[9]Общеэксплуатационные!$A$11:$A$13,P1_SC_PROT14</definedName>
    <definedName name="SC_PROT14">[9]Общеэксплуатационные!$A$3:$F$3,[9]Общеэксплуатационные!$A$11:$A$13,P1_SC_PROT14</definedName>
    <definedName name="SC_PROT15" localSheetId="1">#N/A</definedName>
    <definedName name="SC_PROT15">'[9]КВЛ 2011'!$A$9:$A$11,P1_SC_PROT15,[0]!P2_SC_PROT15,[0]!P3_SC_PROT15,P4_SC_PROT15,P5_SC_PROT15</definedName>
    <definedName name="SC_PROT16">'[9]КВЛ Сводная'!$B$8:$E$11,'[9]КВЛ Сводная'!$A$3:$F$3</definedName>
    <definedName name="SC_PROT17" localSheetId="1">'[9]соц характер'!$E$19:$F$20,'[9]соц характер'!$B$22,'[9]соц характер'!$D$22,'[9]соц характер'!$A$10:$A$11,P1_SC_PROT17,P2_SC_PROT17</definedName>
    <definedName name="SC_PROT17">'[9]соц характер'!$E$19:$F$20,'[9]соц характер'!$B$22,'[9]соц характер'!$D$22,'[9]соц характер'!$A$10:$A$11,P1_SC_PROT17,P2_SC_PROT17</definedName>
    <definedName name="SC_PROT18">'[9]Н на Им'!$B$12,'[9]Н на Им'!$D$12,'[9]Н на Им'!$E$8:$F$11,'[9]Н на Им'!$F$13:$F$17,'[9]Н на Им'!$C$8:$C$11</definedName>
    <definedName name="SC_PROT19">'[9]П.1.18. Калькуляция'!$C$22:$G$22,'[9]П.1.18. Калькуляция'!$A$3:$G$3,'[9]П.1.18. Калькуляция'!$C$12:$F$15</definedName>
    <definedName name="SC_PROT2" localSheetId="1">P1_SC_PROT2,P2_SC_PROT2,P3_SC_PROT2,P4_SC_PROT2</definedName>
    <definedName name="SC_PROT2">P1_SC_PROT2,P2_SC_PROT2,P3_SC_PROT2,P4_SC_PROT2</definedName>
    <definedName name="SC_PROT20">'[9]П.1.21 Прибыль'!$C$8:$F$11,'[9]П.1.21 Прибыль'!$A$3:$H$3</definedName>
    <definedName name="SC_PROT21">'[9]П.1.24'!#REF!,'[9]П.1.24'!#REF!,'[9]П.1.24'!#REF!</definedName>
    <definedName name="SC_PROT22">'[9]П.1.25'!$D$7:$D$7,'[9]П.1.25'!#REF!</definedName>
    <definedName name="SC_PROT3">'[9]П2.1'!$G$29:$G$38,'[9]П2.1'!$G$8:$G$27,'[9]П2.1'!$G$41:$G$44</definedName>
    <definedName name="SC_PROT5" localSheetId="1">'[9]амортизация по уровням напряжен'!$D$20:$F$23,'[9]амортизация по уровням напряжен'!$I$20:$I$23,'[9]амортизация по уровням напряжен'!$D$10:$F$13,P1_SC_PROT5</definedName>
    <definedName name="SC_PROT5">'[9]амортизация по уровням напряжен'!$D$20:$F$23,'[9]амортизация по уровням напряжен'!$I$20:$I$23,'[9]амортизация по уровням напряжен'!$D$10:$F$13,P1_SC_PROT5</definedName>
    <definedName name="SC_PROT6">'[9]П.1.17'!$C$8:$G$10,'[9]П.1.17'!$C$14:$G$14</definedName>
    <definedName name="SC_PROT7" localSheetId="1">#N/A</definedName>
    <definedName name="SC_PROT7">P2_SC_PROT7,P3_SC_PROT7,P4_SC_PROT7,[0]!P5_SC_PROT7</definedName>
    <definedName name="SC_PROT9">[9]материалы!$D$15,[9]материалы!$C$8:$C$13,[9]материалы!$E$8:$F$13,[9]материалы!$A$8:$A$13,[9]материалы!$B$15</definedName>
    <definedName name="SCOPE_DIP1_1">'[10]Баланс энергии'!#REF!</definedName>
    <definedName name="SCOPE_DIP1_2">'[10]Баланс энергии'!#REF!</definedName>
    <definedName name="SCOPE_MNTH">[12]TEHSHEET!$E$7:$E$18</definedName>
    <definedName name="SCOPE_PROT1" localSheetId="1">#N/A</definedName>
    <definedName name="SCOPE_PROT1">P3_SCOPE_PROT1,[0]!P4_SCOPE_PROT1,[0]!P5_SCOPE_PROT1,[0]!P6_SCOPE_PROT1</definedName>
    <definedName name="SCOPE_PROT10">[10]Материалы!#REF!,[10]Материалы!#REF!,[10]Материалы!$B$13:$E$14,[10]Материалы!$B$16:$E$19,[10]Материалы!$B$22:$E$29,[10]Материалы!#REF!</definedName>
    <definedName name="SCOPE_PROT11">'[10]Ремонты 2012 год план'!$G$9:$G$35,'[10]Ремонты 2012 год план'!$A$39:$G$43,'[10]Ремонты 2012 год план'!$G$45,'[10]Ремонты 2012 год план'!$A$9:$E$35</definedName>
    <definedName name="SCOPE_PROT12">'[10]Сводная ремонт'!$B$12:$D$13,'[10]Сводная ремонт'!$E$8:$E$9,'[10]Сводная ремонт'!$C$8:$C$9</definedName>
    <definedName name="SCOPE_PROT13" localSheetId="1">#N/A</definedName>
    <definedName name="SCOPE_PROT13">[10]УПХ!$C$8:$C$18,[10]УПХ!$A$8:$A$18,[0]!P1_SCOPE_PROT13,[0]!P2_SCOPE_PROT13</definedName>
    <definedName name="SCOPE_PROT14" localSheetId="1">#N/A</definedName>
    <definedName name="SCOPE_PROT14">[10]УНПХ!$B$7,[10]УНПХ!#REF!,[10]УНПХ!#REF!,[0]!P1_SCOPE_PROT14,[0]!P2_SCOPE_PROT14,[0]!P3_SCOPE_PROT14,[0]!P4_SCOPE_PROT14</definedName>
    <definedName name="SCOPE_PROT15">'[10]Плата за землю'!$B$7:$G$7,'[10]Плата за землю'!$A$10:$G$27</definedName>
    <definedName name="SCOPE_PROT16" localSheetId="1">#N/A</definedName>
    <definedName name="SCOPE_PROT16">'[10]Транспортный налог'!$L$9:$L$170,'[10]Транспортный налог'!#REF!,'[10]Транспортный налог'!$E$173,[0]!P1_SCOPE_PROT16</definedName>
    <definedName name="SCOPE_PROT17">#REF!</definedName>
    <definedName name="SCOPE_PROT18">'[10]ОТ и ТБ'!#REF!,'[10]ОТ и ТБ'!$B$7:$E$9,'[10]ОТ и ТБ'!#REF!</definedName>
    <definedName name="SCOPE_PROT19">'[10]Аренда имущества'!$A$94:$G$97,'[10]Аренда имущества'!$A$8:$G$91,'[10]Аренда имущества'!$A$100:$G$103</definedName>
    <definedName name="SCOPE_PROT2" localSheetId="1">#N/A</definedName>
    <definedName name="SCOPE_PROT2">[0]!P1_SCOPE_PROT2,P2_SCOPE_PROT2,P3_SCOPE_PROT2,[0]!P4_SCOPE_PROT2,[0]!P5_SCOPE_PROT2</definedName>
    <definedName name="SCOPE_PROT20">[10]Командировки!#REF!,[10]Командировки!$E$14,[10]Командировки!$C$14,[10]Командировки!$D$8:$D$13</definedName>
    <definedName name="SCOPE_PROT21" localSheetId="1">[10]Обучение!$A$13:$A$20,[10]Обучение!$C$8:$C$10,[10]Обучение!$C$13:$C$20,[10]Обучение!#REF!,[10]Обучение!#REF!,[10]Обучение!$B$22,[10]Обучение!$D$22,[10]Обучение!$A$8:$A$10</definedName>
    <definedName name="SCOPE_PROT21">[10]Обучение!$A$13:$A$20,[10]Обучение!$C$8:$C$10,[10]Обучение!$C$13:$C$20,[10]Обучение!#REF!,[10]Обучение!#REF!,[10]Обучение!$B$22,[10]Обучение!$D$22,[10]Обучение!$A$8:$A$10</definedName>
    <definedName name="SCOPE_PROT22" localSheetId="1">#N/A</definedName>
    <definedName name="SCOPE_PROT22">[10]Страхование!#REF!,[10]Страхование!$D$32,[10]Страхование!$B$32,[10]Страхование!$A$28:$A$30,[0]!P1_SCOPE_PROT22,[0]!P2_SCOPE_PROT22</definedName>
    <definedName name="SCOPE_PROT23">'[10]Прочие НР'!$C$7:$C$10,'[10]Прочие НР'!$G$7:$G$10,'[10]Прочие НР'!$D$12,'[10]Прочие НР'!$B$12,'[10]Прочие НР'!$A$7:$A$10</definedName>
    <definedName name="SCOPE_PROT24">'[10]Услуги банков'!$C$8:$C$10,'[10]Услуги банков'!$D$7,'[10]Услуги банков'!$E$8:$E$10,'[10]Услуги банков'!$A$8:$A$10,'[10]Услуги банков'!$B$7</definedName>
    <definedName name="SCOPE_PROT25">'[10]Налог на имущество'!$E$7:$H$8,'[10]Налог на имущество'!$B$11,'[10]Налог на имущество'!$D$11,'[10]Налог на имущество'!$B$12:$H$16,'[10]Налог на имущество'!$C$7:$C$8</definedName>
    <definedName name="SCOPE_PROT26">'[10]Выпадающий доход'!#REF!,'[10]Выпадающий доход'!$C$7:$C$9,'[10]Выпадающий доход'!#REF!,'[10]Выпадающий доход'!$A$7:$A$9,'[10]Выпадающий доход'!$G$7:$G$9</definedName>
    <definedName name="SCOPE_PROT27" localSheetId="1">'[10] КВЛ 2012-2014 план'!$P$26:$T$28,'[10] КВЛ 2012-2014 план'!$P$31:$T$34,'[10] КВЛ 2012-2014 план'!$P$37:$T$39,'[10] КВЛ 2012-2014 план'!$A$2:$AG$2,'[10] КВЛ 2012-2014 план'!$P$42:$T$45,P1_SCOPE_PROT27,P2_SCOPE_PROT27</definedName>
    <definedName name="SCOPE_PROT27">'[10] КВЛ 2012-2014 план'!$P$26:$T$28,'[10] КВЛ 2012-2014 план'!$P$31:$T$34,'[10] КВЛ 2012-2014 план'!$P$37:$T$39,'[10] КВЛ 2012-2014 план'!$A$2:$AG$2,'[10] КВЛ 2012-2014 план'!$P$42:$T$45,P1_SCOPE_PROT27,P2_SCOPE_PROT27</definedName>
    <definedName name="SCOPE_PROT28">#REF!</definedName>
    <definedName name="SCOPE_PROT29">'[10]Соц характер'!$A$13:$G$15,'[10]Соц характер'!$B$17:$G$19,'[10]Соц характер'!$A$21:$G$23,'[10]Соц характер'!$A$8:$G$10</definedName>
    <definedName name="SCOPE_PROT3">#REF!,#REF!,#REF!</definedName>
    <definedName name="SCOPE_PROT30">#REF!</definedName>
    <definedName name="SCOPE_PROT31">#REF!</definedName>
    <definedName name="SCOPE_PROT32">#REF!,#REF!,#REF!</definedName>
    <definedName name="SCOPE_PROT33">#REF!,#REF!,#REF!,#REF!</definedName>
    <definedName name="SCOPE_PROT34" localSheetId="1">#N/A</definedName>
    <definedName name="SCOPE_PROT34">#REF!,[0]!P1_SCOPE_PROT34</definedName>
    <definedName name="SCOPE_PROT35">#REF!,#REF!,#REF!</definedName>
    <definedName name="SCOPE_PROT36">#REF!,#REF!</definedName>
    <definedName name="SCOPE_PROT37">#REF!,#REF!,#REF!</definedName>
    <definedName name="SCOPE_PROT38">#REF!,#REF!,#REF!</definedName>
    <definedName name="SCOPE_PROT4">#REF!</definedName>
    <definedName name="SCOPE_PROT5" localSheetId="1">P1_SCOPE_PROT5,P2_SCOPE_PROT5</definedName>
    <definedName name="SCOPE_PROT5">P1_SCOPE_PROT5,P2_SCOPE_PROT5</definedName>
    <definedName name="SCOPE_PROT6">'[10]Свод по амортизации'!$G$8:$G$10,'[10]Свод по амортизации'!$C$14:$G$14,'[10]Свод по амортизации'!$D$8:$D$10</definedName>
    <definedName name="SCOPE_PROT7">[10]Численность!$C$8:$C$9,[10]Численность!$D$7,[10]Численность!$E$8:$E$9,[10]Численность!$B$10:$E$12,[10]Численность!$B$7</definedName>
    <definedName name="SCOPE_PROT8" localSheetId="1">#N/A</definedName>
    <definedName name="SCOPE_PROT8">'[10]Оплата труда'!$C$15:$C$16,P1_SCOPE_PROT8,[0]!P2_SCOPE_PROT8,[0]!P3_SCOPE_PROT8,[0]!P4_SCOPE_PROT8,[0]!P5_SCOPE_PROT8,[0]!P6_SCOPE_PROT8</definedName>
    <definedName name="SCOPE_PROT9">#REF!</definedName>
    <definedName name="sencount">1</definedName>
    <definedName name="size">[3]T0!$B$1118</definedName>
    <definedName name="SSS">[3]T0!$B$685</definedName>
    <definedName name="Stat">#REF!</definedName>
    <definedName name="Stat_3">#N/A</definedName>
    <definedName name="Stat_31">#REF!</definedName>
    <definedName name="Stat_35">#REF!</definedName>
    <definedName name="Stat_35_3">#REF!</definedName>
    <definedName name="Stat_36">#REF!</definedName>
    <definedName name="Stat_6">#N/A</definedName>
    <definedName name="T3?L1.4.1">#REF!</definedName>
    <definedName name="T3?L1.5.1">#REF!</definedName>
    <definedName name="tt">#N/A</definedName>
    <definedName name="version">[8]Инструкция!$B$3</definedName>
    <definedName name="VV" localSheetId="1">#N/A</definedName>
    <definedName name="VV">[0]!VV</definedName>
    <definedName name="vvv">#N/A</definedName>
    <definedName name="vvvv" localSheetId="1" hidden="1">[10]УПХ!$A$21:$A$25,[10]УПХ!#REF!,[10]УПХ!#REF!,[10]УПХ!#REF!,[10]УПХ!#REF!,[10]УПХ!#REF!,[10]УПХ!#REF!,[10]УПХ!#REF!</definedName>
    <definedName name="vvvv" hidden="1">[10]УПХ!$A$21:$A$25,[10]УПХ!#REF!,[10]УПХ!#REF!,[10]УПХ!#REF!,[10]УПХ!#REF!,[10]УПХ!#REF!,[10]УПХ!#REF!,[10]УПХ!#REF!</definedName>
    <definedName name="wrn.Сравнение._.с._.отраслями." localSheetId="1">{#N/A,#N/A,TRUE,"Лист1";#N/A,#N/A,TRUE,"Лист2";#N/A,#N/A,TRUE,"Лист3"}</definedName>
    <definedName name="wrn.Сравнение._.с._.отраслями.">{#N/A,#N/A,TRUE,"Лист1";#N/A,#N/A,TRUE,"Лист2";#N/A,#N/A,TRUE,"Лист3"}</definedName>
    <definedName name="ww">#N/A</definedName>
    <definedName name="xxx">#N/A</definedName>
    <definedName name="yyy">#N/A</definedName>
    <definedName name="yyyy">#N/A</definedName>
    <definedName name="АААААААА">#N/A</definedName>
    <definedName name="авп">#N/A</definedName>
    <definedName name="ап">#N/A</definedName>
    <definedName name="апр">#N/A</definedName>
    <definedName name="БазовыйПериод">[13]Заголовок!$B$15</definedName>
    <definedName name="БДДС">#REF!</definedName>
    <definedName name="Бюджетный_период">#REF!</definedName>
    <definedName name="Бюджетный_период_3">#N/A</definedName>
    <definedName name="Бюджетный_период_31">[14]Списки!$B$25:$B$39</definedName>
    <definedName name="Бюджетный_период_35">#REF!</definedName>
    <definedName name="Бюджетный_период_40">[15]Титул!$B$25:$B$39</definedName>
    <definedName name="Бюджетный_период_41">[15]Титул!$B$25:$B$39</definedName>
    <definedName name="Бюджетный_период_42">[15]Титул!$B$25:$B$39</definedName>
    <definedName name="Бюджетный_период_43">[15]Титул!$B$25:$B$39</definedName>
    <definedName name="Бюджетный_период_47">#REF!</definedName>
    <definedName name="Бюджетный_период_48">#REF!</definedName>
    <definedName name="Бюджетный_период_49">#REF!</definedName>
    <definedName name="Бюджетный_период_50">#REF!</definedName>
    <definedName name="Бюджетный_период_6">#N/A</definedName>
    <definedName name="в23ё">#N/A</definedName>
    <definedName name="вапрк">#N/A</definedName>
    <definedName name="вв">#N/A</definedName>
    <definedName name="ввв">#N/A</definedName>
    <definedName name="второй">#REF!</definedName>
    <definedName name="вуув" localSheetId="1">{#N/A,#N/A,TRUE,"Лист1";#N/A,#N/A,TRUE,"Лист2";#N/A,#N/A,TRUE,"Лист3"}</definedName>
    <definedName name="вуув">{#N/A,#N/A,TRUE,"Лист1";#N/A,#N/A,TRUE,"Лист2";#N/A,#N/A,TRUE,"Лист3"}</definedName>
    <definedName name="грприрцфв00ав98" localSheetId="1">{#N/A,#N/A,TRUE,"Лист1";#N/A,#N/A,TRUE,"Лист2";#N/A,#N/A,TRUE,"Лист3"}</definedName>
    <definedName name="грприрцфв00ав98">{#N/A,#N/A,TRUE,"Лист1";#N/A,#N/A,TRUE,"Лист2";#N/A,#N/A,TRUE,"Лист3"}</definedName>
    <definedName name="грфинцкавг98Х" localSheetId="1">{#N/A,#N/A,TRUE,"Лист1";#N/A,#N/A,TRUE,"Лист2";#N/A,#N/A,TRUE,"Лист3"}</definedName>
    <definedName name="грфинцкавг98Х">{#N/A,#N/A,TRUE,"Лист1";#N/A,#N/A,TRUE,"Лист2";#N/A,#N/A,TRUE,"Лист3"}</definedName>
    <definedName name="Д">'[10]Транспортный налог'!$L$9:$L$170,'[10]Транспортный налог'!#REF!,'[10]Транспортный налог'!$E$173,P1_SCOPE_PROT16</definedName>
    <definedName name="ДБП">#REF!</definedName>
    <definedName name="ДДС" hidden="1">'[9]Ремонты 2011'!$G$23,'[9]Ремонты 2011'!$B$23:$D$23,'[9]Ремонты 2011'!#REF!,'[9]Ремонты 2011'!#REF!,'[9]Ремонты 2011'!$A$3:$G$3</definedName>
    <definedName name="ДДС_1">#REF!</definedName>
    <definedName name="ДДСстало">#REF!</definedName>
    <definedName name="ДРУГОЕ">[13]Справочники!$A$28:$A$30</definedName>
    <definedName name="_xlnm.Print_Titles" localSheetId="1">БДР_2024!$9:$11</definedName>
    <definedName name="ЗП1">[16]Лист13!$A$2</definedName>
    <definedName name="ЗП2">[16]Лист13!$B$2</definedName>
    <definedName name="ЗП3">[16]Лист13!$C$2</definedName>
    <definedName name="ЗП4">[16]Лист13!$D$2</definedName>
    <definedName name="И">#N/A</definedName>
    <definedName name="индцкавг98" localSheetId="1">{#N/A,#N/A,TRUE,"Лист1";#N/A,#N/A,TRUE,"Лист2";#N/A,#N/A,TRUE,"Лист3"}</definedName>
    <definedName name="индцкавг98">{#N/A,#N/A,TRUE,"Лист1";#N/A,#N/A,TRUE,"Лист2";#N/A,#N/A,TRUE,"Лист3"}</definedName>
    <definedName name="й">#N/A</definedName>
    <definedName name="йй">#N/A</definedName>
    <definedName name="ке">#N/A</definedName>
    <definedName name="кеппппппппппп" localSheetId="1">{#N/A,#N/A,TRUE,"Лист1";#N/A,#N/A,TRUE,"Лист2";#N/A,#N/A,TRUE,"Лист3"}</definedName>
    <definedName name="кеппппппппппп">{#N/A,#N/A,TRUE,"Лист1";#N/A,#N/A,TRUE,"Лист2";#N/A,#N/A,TRUE,"Лист3"}</definedName>
    <definedName name="ллллш">#N/A</definedName>
    <definedName name="мам">#N/A</definedName>
    <definedName name="МВЗ">#REF!</definedName>
    <definedName name="МВЗ_3">#N/A</definedName>
    <definedName name="МВЗ_31">[14]МВЗ!$B$4:$B$38</definedName>
    <definedName name="МВЗ_35">#REF!</definedName>
    <definedName name="МВЗ_40">[15]Титул!$B$4:$B$38</definedName>
    <definedName name="МВЗ_41">[15]Титул!$B$4:$B$38</definedName>
    <definedName name="МВЗ_42">[15]Титул!$B$4:$B$38</definedName>
    <definedName name="МВЗ_43">[15]Титул!$B$4:$B$38</definedName>
    <definedName name="МВЗ_47">#REF!</definedName>
    <definedName name="МВЗ_48">#REF!</definedName>
    <definedName name="МВЗ_49">#REF!</definedName>
    <definedName name="МВЗ_50">#REF!</definedName>
    <definedName name="МВЗ_6">#N/A</definedName>
    <definedName name="мым">#N/A</definedName>
    <definedName name="название">#REF!</definedName>
    <definedName name="нг" localSheetId="1">{"'D'!$A$1:$E$13"}</definedName>
    <definedName name="нг">{"'D'!$A$1:$E$13"}</definedName>
    <definedName name="о" localSheetId="1">{#N/A,#N/A,TRUE,"Лист1";#N/A,#N/A,TRUE,"Лист2";#N/A,#N/A,TRUE,"Лист3"}</definedName>
    <definedName name="о">{#N/A,#N/A,TRUE,"Лист1";#N/A,#N/A,TRUE,"Лист2";#N/A,#N/A,TRUE,"Лист3"}</definedName>
    <definedName name="_xlnm.Print_Area" localSheetId="1">БДР_2024!$A$1:$Y$127</definedName>
    <definedName name="_xlnm.Print_Area" localSheetId="0">Мособлэнерго!$A$1:$CK$81</definedName>
    <definedName name="Объем_работ">'[17]Текущая (устар)'!$F$7:$F$850</definedName>
    <definedName name="ОтпускЭлектроэнергииИтогоБаз">'[18]6'!$C$15</definedName>
    <definedName name="ОтпускЭлектроэнергииИтогоРег">'[18]6'!$C$24</definedName>
    <definedName name="павапп">#N/A</definedName>
    <definedName name="первый">#REF!</definedName>
    <definedName name="ПериодРегулирования">[13]Заголовок!$B$14</definedName>
    <definedName name="ПоследнийГод">[13]Заголовок!$B$16</definedName>
    <definedName name="праопвалдпвжа">#REF!</definedName>
    <definedName name="прибыль3" localSheetId="1">{#N/A,#N/A,TRUE,"Лист1";#N/A,#N/A,TRUE,"Лист2";#N/A,#N/A,TRUE,"Лист3"}</definedName>
    <definedName name="прибыль3">{#N/A,#N/A,TRUE,"Лист1";#N/A,#N/A,TRUE,"Лист2";#N/A,#N/A,TRUE,"Лист3"}</definedName>
    <definedName name="Природа">#REF!</definedName>
    <definedName name="Природа_3">#N/A</definedName>
    <definedName name="Природа_6">#N/A</definedName>
    <definedName name="Районы">'[17]Текущая (устар)'!$C$7:$C$850</definedName>
    <definedName name="РАО">#N/A</definedName>
    <definedName name="Реализация">'[9]амортизация по уровням напряжен'!$D$20:$F$23,'[9]амортизация по уровням напряжен'!$I$20:$I$23,'[9]амортизация по уровням напряжен'!$D$10:$F$13,P1_SC_PROT5</definedName>
    <definedName name="рис1" localSheetId="1">{#N/A,#N/A,TRUE,"Лист1";#N/A,#N/A,TRUE,"Лист2";#N/A,#N/A,TRUE,"Лист3"}</definedName>
    <definedName name="рис1">{#N/A,#N/A,TRUE,"Лист1";#N/A,#N/A,TRUE,"Лист2";#N/A,#N/A,TRUE,"Лист3"}</definedName>
    <definedName name="рощощощж">#N/A</definedName>
    <definedName name="с">#N/A</definedName>
    <definedName name="Способ_выполнения">'[17]Текущая (устар)'!$AH$7:$AH$850</definedName>
    <definedName name="сс">#N/A</definedName>
    <definedName name="сссс">#N/A</definedName>
    <definedName name="ссы">#N/A</definedName>
    <definedName name="Ставка_ЕСН">#REF!</definedName>
    <definedName name="Ставка_НДС">#REF!</definedName>
    <definedName name="Стоимость">'[17]Текущая (устар)'!$G$7:$G$850</definedName>
    <definedName name="т">#N/A</definedName>
    <definedName name="Тип_объекта">'[17]Текущая (устар)'!$AJ$7:$AJ$850</definedName>
    <definedName name="Тип_ТС">#REF!</definedName>
    <definedName name="Тип_ТС_3">#N/A</definedName>
    <definedName name="Тип_ТС_31">[19]Списки!$B$60:$B$65</definedName>
    <definedName name="Тип_ТС_35">#REF!</definedName>
    <definedName name="Тип_ТС_6">#N/A</definedName>
    <definedName name="тп" localSheetId="1">{#N/A,#N/A,TRUE,"Лист1";#N/A,#N/A,TRUE,"Лист2";#N/A,#N/A,TRUE,"Лист3"}</definedName>
    <definedName name="тп">{#N/A,#N/A,TRUE,"Лист1";#N/A,#N/A,TRUE,"Лист2";#N/A,#N/A,TRUE,"Лист3"}</definedName>
    <definedName name="третий">#REF!</definedName>
    <definedName name="у">#N/A</definedName>
    <definedName name="УГОЛЬ">[13]Справочники!$A$21:$A$23</definedName>
    <definedName name="ук">#N/A</definedName>
    <definedName name="укеееукеееееееееееееее" localSheetId="1">{#N/A,#N/A,TRUE,"Лист1";#N/A,#N/A,TRUE,"Лист2";#N/A,#N/A,TRUE,"Лист3"}</definedName>
    <definedName name="укеееукеееееееееееееее">{#N/A,#N/A,TRUE,"Лист1";#N/A,#N/A,TRUE,"Лист2";#N/A,#N/A,TRUE,"Лист3"}</definedName>
    <definedName name="укеукеуеуе" localSheetId="1">{#N/A,#N/A,TRUE,"Лист1";#N/A,#N/A,TRUE,"Лист2";#N/A,#N/A,TRUE,"Лист3"}</definedName>
    <definedName name="укеукеуеуе">{#N/A,#N/A,TRUE,"Лист1";#N/A,#N/A,TRUE,"Лист2";#N/A,#N/A,TRUE,"Лист3"}</definedName>
    <definedName name="УО">#REF!</definedName>
    <definedName name="Филиалы">#REF!</definedName>
    <definedName name="Филиалы_3">#N/A</definedName>
    <definedName name="Филиалы_31">[14]Списки!$B$3:$B$22</definedName>
    <definedName name="Филиалы_35">#REF!</definedName>
    <definedName name="Филиалы_40">[15]Титул!$B$3:$B$22</definedName>
    <definedName name="Филиалы_41">[15]Титул!$B$3:$B$22</definedName>
    <definedName name="Филиалы_42">[15]Титул!$B$3:$B$22</definedName>
    <definedName name="Филиалы_43">[15]Титул!$B$3:$B$22</definedName>
    <definedName name="Филиалы_47">#REF!</definedName>
    <definedName name="Филиалы_48">#REF!</definedName>
    <definedName name="Филиалы_49">#REF!</definedName>
    <definedName name="Филиалы_50">#REF!</definedName>
    <definedName name="Филиалы_6">#N/A</definedName>
    <definedName name="Фильтр">'[17]Текущая (устар)'!$AI$7:$AI$850</definedName>
    <definedName name="фффффф" localSheetId="1">{#N/A,#N/A,TRUE,"Лист1";#N/A,#N/A,TRUE,"Лист2";#N/A,#N/A,TRUE,"Лист3"}</definedName>
    <definedName name="фффффф">{#N/A,#N/A,TRUE,"Лист1";#N/A,#N/A,TRUE,"Лист2";#N/A,#N/A,TRUE,"Лист3"}</definedName>
    <definedName name="ц">#N/A</definedName>
    <definedName name="цу">#N/A</definedName>
    <definedName name="четвертый">#REF!</definedName>
    <definedName name="ШТАТ">#REF!</definedName>
    <definedName name="щ">#N/A</definedName>
    <definedName name="ыв">#N/A</definedName>
    <definedName name="ыуаы" localSheetId="1">{#N/A,#N/A,TRUE,"Лист1";#N/A,#N/A,TRUE,"Лист2";#N/A,#N/A,TRUE,"Лист3"}</definedName>
    <definedName name="ыуаы">{#N/A,#N/A,TRUE,"Лист1";#N/A,#N/A,TRUE,"Лист2";#N/A,#N/A,TRUE,"Лист3"}</definedName>
    <definedName name="ыыыы">#N/A</definedName>
    <definedName name="ыэ">#N/A</definedName>
    <definedName name="я">#N/A</definedName>
  </definedNames>
  <calcPr calcId="162913"/>
</workbook>
</file>

<file path=xl/calcChain.xml><?xml version="1.0" encoding="utf-8"?>
<calcChain xmlns="http://schemas.openxmlformats.org/spreadsheetml/2006/main">
  <c r="AC18" i="12" l="1"/>
  <c r="BS51" i="4" l="1"/>
  <c r="AD18" i="12" l="1"/>
  <c r="AC66" i="12"/>
  <c r="AC57" i="12"/>
  <c r="AC105" i="12"/>
  <c r="AC109" i="12"/>
  <c r="AC63" i="12"/>
  <c r="AC42" i="12"/>
  <c r="BT49" i="4"/>
  <c r="BT37" i="4"/>
  <c r="BT36" i="4"/>
  <c r="AC35" i="12"/>
  <c r="BT42" i="4"/>
  <c r="BT25" i="4"/>
  <c r="BT23" i="4"/>
  <c r="AC47" i="12"/>
  <c r="AC34" i="12"/>
  <c r="AC24" i="12"/>
  <c r="AC23" i="12"/>
  <c r="AC21" i="12"/>
  <c r="AC20" i="12"/>
  <c r="AC43" i="12"/>
  <c r="AC26" i="12"/>
  <c r="BS48" i="4" l="1"/>
  <c r="BT41" i="4" l="1"/>
  <c r="BT39" i="4"/>
  <c r="BT34" i="4"/>
  <c r="BS19" i="4"/>
  <c r="BT28" i="4"/>
  <c r="BT21" i="4"/>
  <c r="D12" i="12" l="1"/>
  <c r="E12" i="12"/>
  <c r="F12" i="12"/>
  <c r="H12" i="12"/>
  <c r="I12" i="12"/>
  <c r="K12" i="12"/>
  <c r="M12" i="12"/>
  <c r="W12" i="12"/>
  <c r="F13" i="12"/>
  <c r="J13" i="12"/>
  <c r="S13" i="12"/>
  <c r="T13" i="12"/>
  <c r="T12" i="12" s="1"/>
  <c r="U13" i="12"/>
  <c r="U12" i="12" s="1"/>
  <c r="V13" i="12"/>
  <c r="W13" i="12"/>
  <c r="X13" i="12"/>
  <c r="Y13" i="12"/>
  <c r="Y12" i="12" s="1"/>
  <c r="F14" i="12"/>
  <c r="J14" i="12"/>
  <c r="L14" i="12" s="1"/>
  <c r="V14" i="12"/>
  <c r="X14" i="12" s="1"/>
  <c r="S14" i="12" s="1"/>
  <c r="F15" i="12"/>
  <c r="J15" i="12"/>
  <c r="L15" i="12" s="1"/>
  <c r="G15" i="12" s="1"/>
  <c r="O15" i="12" s="1"/>
  <c r="P15" i="12" s="1"/>
  <c r="V15" i="12"/>
  <c r="X15" i="12"/>
  <c r="S15" i="12" s="1"/>
  <c r="S87" i="12" s="1"/>
  <c r="F20" i="12"/>
  <c r="G20" i="12"/>
  <c r="J20" i="12"/>
  <c r="L20" i="12"/>
  <c r="N20" i="12"/>
  <c r="O20" i="12"/>
  <c r="P20" i="12"/>
  <c r="V20" i="12"/>
  <c r="X20" i="12" s="1"/>
  <c r="Y20" i="12"/>
  <c r="Y19" i="12" s="1"/>
  <c r="Y18" i="12" s="1"/>
  <c r="F21" i="12"/>
  <c r="G21" i="12"/>
  <c r="N21" i="12" s="1"/>
  <c r="J21" i="12"/>
  <c r="L21" i="12"/>
  <c r="O21" i="12"/>
  <c r="P21" i="12" s="1"/>
  <c r="S21" i="12"/>
  <c r="V21" i="12"/>
  <c r="X21" i="12" s="1"/>
  <c r="D22" i="12"/>
  <c r="E22" i="12"/>
  <c r="H22" i="12"/>
  <c r="I22" i="12"/>
  <c r="J22" i="12"/>
  <c r="K22" i="12"/>
  <c r="M22" i="12"/>
  <c r="O22" i="12"/>
  <c r="T22" i="12"/>
  <c r="U22" i="12"/>
  <c r="W22" i="12"/>
  <c r="Y22" i="12"/>
  <c r="F23" i="12"/>
  <c r="G23" i="12"/>
  <c r="J23" i="12"/>
  <c r="L23" i="12"/>
  <c r="O23" i="12"/>
  <c r="O24" i="12" s="1"/>
  <c r="V23" i="12"/>
  <c r="X23" i="12"/>
  <c r="Z23" i="12"/>
  <c r="F24" i="12"/>
  <c r="G24" i="12"/>
  <c r="J24" i="12"/>
  <c r="L24" i="12" s="1"/>
  <c r="N24" i="12"/>
  <c r="V24" i="12"/>
  <c r="X24" i="12" s="1"/>
  <c r="S24" i="12" s="1"/>
  <c r="D26" i="12"/>
  <c r="E26" i="12"/>
  <c r="F26" i="12"/>
  <c r="H26" i="12"/>
  <c r="I26" i="12"/>
  <c r="K26" i="12"/>
  <c r="M26" i="12"/>
  <c r="T26" i="12"/>
  <c r="U26" i="12"/>
  <c r="V26" i="12"/>
  <c r="W26" i="12"/>
  <c r="Y26" i="12"/>
  <c r="F27" i="12"/>
  <c r="G27" i="12"/>
  <c r="J27" i="12"/>
  <c r="L27" i="12" s="1"/>
  <c r="O27" i="12"/>
  <c r="P27" i="12"/>
  <c r="V27" i="12"/>
  <c r="X27" i="12"/>
  <c r="S27" i="12" s="1"/>
  <c r="F28" i="12"/>
  <c r="G28" i="12"/>
  <c r="J28" i="12"/>
  <c r="L28" i="12"/>
  <c r="N28" i="12"/>
  <c r="O28" i="12"/>
  <c r="P28" i="12"/>
  <c r="V28" i="12"/>
  <c r="X28" i="12" s="1"/>
  <c r="S28" i="12" s="1"/>
  <c r="S26" i="12" s="1"/>
  <c r="O29" i="12"/>
  <c r="P29" i="12" s="1"/>
  <c r="F30" i="12"/>
  <c r="G30" i="12"/>
  <c r="J30" i="12"/>
  <c r="N30" i="12"/>
  <c r="O30" i="12"/>
  <c r="P30" i="12"/>
  <c r="V30" i="12"/>
  <c r="X30" i="12" s="1"/>
  <c r="S30" i="12" s="1"/>
  <c r="F31" i="12"/>
  <c r="G31" i="12"/>
  <c r="J31" i="12"/>
  <c r="L31" i="12" s="1"/>
  <c r="V31" i="12"/>
  <c r="X31" i="12"/>
  <c r="S31" i="12" s="1"/>
  <c r="G32" i="12"/>
  <c r="O32" i="12" s="1"/>
  <c r="J32" i="12"/>
  <c r="L32" i="12"/>
  <c r="P32" i="12"/>
  <c r="V32" i="12"/>
  <c r="X32" i="12" s="1"/>
  <c r="S32" i="12" s="1"/>
  <c r="F33" i="12"/>
  <c r="G33" i="12"/>
  <c r="J33" i="12"/>
  <c r="L33" i="12" s="1"/>
  <c r="N33" i="12"/>
  <c r="O33" i="12"/>
  <c r="P33" i="12"/>
  <c r="V33" i="12"/>
  <c r="X33" i="12" s="1"/>
  <c r="S33" i="12" s="1"/>
  <c r="F34" i="12"/>
  <c r="G34" i="12"/>
  <c r="J34" i="12"/>
  <c r="L34" i="12" s="1"/>
  <c r="V34" i="12"/>
  <c r="X34" i="12"/>
  <c r="S34" i="12" s="1"/>
  <c r="D35" i="12"/>
  <c r="F35" i="12" s="1"/>
  <c r="E35" i="12"/>
  <c r="H35" i="12"/>
  <c r="I35" i="12"/>
  <c r="K35" i="12"/>
  <c r="M35" i="12"/>
  <c r="T35" i="12"/>
  <c r="U35" i="12"/>
  <c r="W35" i="12"/>
  <c r="Y35" i="12"/>
  <c r="F36" i="12"/>
  <c r="G36" i="12"/>
  <c r="J36" i="12"/>
  <c r="L36" i="12" s="1"/>
  <c r="N36" i="12"/>
  <c r="O36" i="12"/>
  <c r="P36" i="12"/>
  <c r="V36" i="12"/>
  <c r="X36" i="12" s="1"/>
  <c r="S36" i="12" s="1"/>
  <c r="F37" i="12"/>
  <c r="G37" i="12"/>
  <c r="N37" i="12" s="1"/>
  <c r="J37" i="12"/>
  <c r="L37" i="12" s="1"/>
  <c r="O37" i="12"/>
  <c r="P37" i="12" s="1"/>
  <c r="V37" i="12"/>
  <c r="X37" i="12"/>
  <c r="S37" i="12" s="1"/>
  <c r="F38" i="12"/>
  <c r="G38" i="12"/>
  <c r="J38" i="12"/>
  <c r="L38" i="12"/>
  <c r="N38" i="12"/>
  <c r="O38" i="12"/>
  <c r="P38" i="12"/>
  <c r="V38" i="12"/>
  <c r="X38" i="12" s="1"/>
  <c r="S38" i="12" s="1"/>
  <c r="F39" i="12"/>
  <c r="G39" i="12"/>
  <c r="J39" i="12"/>
  <c r="L39" i="12" s="1"/>
  <c r="N39" i="12"/>
  <c r="O39" i="12"/>
  <c r="P39" i="12" s="1"/>
  <c r="V39" i="12"/>
  <c r="X39" i="12"/>
  <c r="S39" i="12" s="1"/>
  <c r="F40" i="12"/>
  <c r="G40" i="12"/>
  <c r="J40" i="12"/>
  <c r="L40" i="12"/>
  <c r="N40" i="12"/>
  <c r="O40" i="12"/>
  <c r="P40" i="12"/>
  <c r="V40" i="12"/>
  <c r="X40" i="12" s="1"/>
  <c r="S40" i="12" s="1"/>
  <c r="F41" i="12"/>
  <c r="G41" i="12"/>
  <c r="O41" i="12" s="1"/>
  <c r="J41" i="12"/>
  <c r="N41" i="12"/>
  <c r="V41" i="12"/>
  <c r="D42" i="12"/>
  <c r="E42" i="12"/>
  <c r="F42" i="12"/>
  <c r="H42" i="12"/>
  <c r="I42" i="12"/>
  <c r="K42" i="12"/>
  <c r="M42" i="12"/>
  <c r="T42" i="12"/>
  <c r="U42" i="12"/>
  <c r="W42" i="12"/>
  <c r="Y42" i="12"/>
  <c r="F43" i="12"/>
  <c r="G43" i="12"/>
  <c r="J43" i="12"/>
  <c r="L43" i="12"/>
  <c r="N43" i="12"/>
  <c r="O43" i="12"/>
  <c r="P43" i="12"/>
  <c r="S43" i="12"/>
  <c r="V43" i="12"/>
  <c r="X43" i="12" s="1"/>
  <c r="F44" i="12"/>
  <c r="G44" i="12"/>
  <c r="O44" i="12" s="1"/>
  <c r="P44" i="12" s="1"/>
  <c r="J44" i="12"/>
  <c r="L44" i="12" s="1"/>
  <c r="N44" i="12"/>
  <c r="V44" i="12"/>
  <c r="V42" i="12" s="1"/>
  <c r="X44" i="12"/>
  <c r="S44" i="12" s="1"/>
  <c r="F45" i="12"/>
  <c r="G45" i="12"/>
  <c r="J45" i="12"/>
  <c r="J42" i="12" s="1"/>
  <c r="L45" i="12"/>
  <c r="N45" i="12"/>
  <c r="O45" i="12"/>
  <c r="P45" i="12"/>
  <c r="S45" i="12"/>
  <c r="V45" i="12"/>
  <c r="X45" i="12" s="1"/>
  <c r="F46" i="12"/>
  <c r="G46" i="12"/>
  <c r="J46" i="12"/>
  <c r="L46" i="12" s="1"/>
  <c r="V46" i="12"/>
  <c r="X46" i="12" s="1"/>
  <c r="S46" i="12" s="1"/>
  <c r="K47" i="12"/>
  <c r="T47" i="12"/>
  <c r="Y47" i="12"/>
  <c r="F48" i="12"/>
  <c r="G48" i="12"/>
  <c r="J48" i="12"/>
  <c r="L48" i="12" s="1"/>
  <c r="N48" i="12"/>
  <c r="O48" i="12"/>
  <c r="P48" i="12"/>
  <c r="S48" i="12"/>
  <c r="V48" i="12"/>
  <c r="X48" i="12" s="1"/>
  <c r="G49" i="12"/>
  <c r="N49" i="12" s="1"/>
  <c r="J49" i="12"/>
  <c r="L49" i="12" s="1"/>
  <c r="S49" i="12"/>
  <c r="V49" i="12"/>
  <c r="X49" i="12"/>
  <c r="F50" i="12"/>
  <c r="G50" i="12"/>
  <c r="J50" i="12"/>
  <c r="L50" i="12"/>
  <c r="S50" i="12"/>
  <c r="V50" i="12"/>
  <c r="X50" i="12"/>
  <c r="F51" i="12"/>
  <c r="G51" i="12"/>
  <c r="J51" i="12"/>
  <c r="L51" i="12"/>
  <c r="V51" i="12"/>
  <c r="X51" i="12"/>
  <c r="S51" i="12" s="1"/>
  <c r="D52" i="12"/>
  <c r="D47" i="12" s="1"/>
  <c r="E52" i="12"/>
  <c r="H52" i="12"/>
  <c r="I52" i="12"/>
  <c r="I47" i="12" s="1"/>
  <c r="K52" i="12"/>
  <c r="M52" i="12"/>
  <c r="M47" i="12" s="1"/>
  <c r="T52" i="12"/>
  <c r="U52" i="12"/>
  <c r="W52" i="12"/>
  <c r="W47" i="12" s="1"/>
  <c r="F53" i="12"/>
  <c r="G53" i="12"/>
  <c r="N53" i="12" s="1"/>
  <c r="J53" i="12"/>
  <c r="L53" i="12" s="1"/>
  <c r="O53" i="12"/>
  <c r="P53" i="12"/>
  <c r="V53" i="12"/>
  <c r="X53" i="12"/>
  <c r="F54" i="12"/>
  <c r="G54" i="12"/>
  <c r="J54" i="12"/>
  <c r="L54" i="12"/>
  <c r="N54" i="12"/>
  <c r="O54" i="12"/>
  <c r="P54" i="12"/>
  <c r="V54" i="12"/>
  <c r="X54" i="12" s="1"/>
  <c r="S54" i="12" s="1"/>
  <c r="F55" i="12"/>
  <c r="G55" i="12"/>
  <c r="J55" i="12"/>
  <c r="L55" i="12" s="1"/>
  <c r="N55" i="12"/>
  <c r="O55" i="12"/>
  <c r="P55" i="12" s="1"/>
  <c r="V55" i="12"/>
  <c r="X55" i="12"/>
  <c r="S55" i="12" s="1"/>
  <c r="F56" i="12"/>
  <c r="G56" i="12"/>
  <c r="J56" i="12"/>
  <c r="L56" i="12" s="1"/>
  <c r="N56" i="12"/>
  <c r="O56" i="12"/>
  <c r="P56" i="12"/>
  <c r="S56" i="12"/>
  <c r="V56" i="12"/>
  <c r="X56" i="12" s="1"/>
  <c r="D57" i="12"/>
  <c r="E57" i="12"/>
  <c r="F57" i="12" s="1"/>
  <c r="H57" i="12"/>
  <c r="I57" i="12"/>
  <c r="K57" i="12"/>
  <c r="M57" i="12"/>
  <c r="N57" i="12"/>
  <c r="T57" i="12"/>
  <c r="U57" i="12"/>
  <c r="W57" i="12"/>
  <c r="Y57" i="12"/>
  <c r="F58" i="12"/>
  <c r="G58" i="12"/>
  <c r="G57" i="12" s="1"/>
  <c r="J58" i="12"/>
  <c r="L58" i="12" s="1"/>
  <c r="N58" i="12"/>
  <c r="O58" i="12"/>
  <c r="V58" i="12"/>
  <c r="X58" i="12"/>
  <c r="F59" i="12"/>
  <c r="G59" i="12"/>
  <c r="J59" i="12"/>
  <c r="L59" i="12"/>
  <c r="N59" i="12"/>
  <c r="O59" i="12"/>
  <c r="P59" i="12"/>
  <c r="V59" i="12"/>
  <c r="F60" i="12"/>
  <c r="G60" i="12"/>
  <c r="J60" i="12"/>
  <c r="L60" i="12" s="1"/>
  <c r="N60" i="12"/>
  <c r="O60" i="12"/>
  <c r="P60" i="12" s="1"/>
  <c r="V60" i="12"/>
  <c r="X60" i="12"/>
  <c r="S60" i="12" s="1"/>
  <c r="F61" i="12"/>
  <c r="G61" i="12"/>
  <c r="J61" i="12"/>
  <c r="L61" i="12"/>
  <c r="N61" i="12"/>
  <c r="O61" i="12"/>
  <c r="P61" i="12"/>
  <c r="V61" i="12"/>
  <c r="X61" i="12" s="1"/>
  <c r="S61" i="12" s="1"/>
  <c r="F62" i="12"/>
  <c r="G62" i="12"/>
  <c r="O62" i="12" s="1"/>
  <c r="J62" i="12"/>
  <c r="L62" i="12" s="1"/>
  <c r="N62" i="12"/>
  <c r="P62" i="12"/>
  <c r="V62" i="12"/>
  <c r="X62" i="12" s="1"/>
  <c r="S62" i="12" s="1"/>
  <c r="D63" i="12"/>
  <c r="D19" i="12" s="1"/>
  <c r="D18" i="12" s="1"/>
  <c r="E63" i="12"/>
  <c r="F63" i="12" s="1"/>
  <c r="H63" i="12"/>
  <c r="I63" i="12"/>
  <c r="K63" i="12"/>
  <c r="M63" i="12"/>
  <c r="T63" i="12"/>
  <c r="U63" i="12"/>
  <c r="W63" i="12"/>
  <c r="Y63" i="12"/>
  <c r="F64" i="12"/>
  <c r="G64" i="12"/>
  <c r="J64" i="12"/>
  <c r="V64" i="12"/>
  <c r="F65" i="12"/>
  <c r="G65" i="12"/>
  <c r="J65" i="12"/>
  <c r="L65" i="12" s="1"/>
  <c r="N65" i="12"/>
  <c r="O65" i="12"/>
  <c r="P65" i="12"/>
  <c r="S65" i="12"/>
  <c r="V65" i="12"/>
  <c r="X65" i="12" s="1"/>
  <c r="D66" i="12"/>
  <c r="E66" i="12"/>
  <c r="F66" i="12" s="1"/>
  <c r="H66" i="12"/>
  <c r="I66" i="12"/>
  <c r="K66" i="12"/>
  <c r="M66" i="12"/>
  <c r="T66" i="12"/>
  <c r="U66" i="12"/>
  <c r="W66" i="12"/>
  <c r="Y66" i="12"/>
  <c r="F67" i="12"/>
  <c r="G67" i="12"/>
  <c r="J67" i="12"/>
  <c r="L67" i="12" s="1"/>
  <c r="N67" i="12"/>
  <c r="O67" i="12"/>
  <c r="P67" i="12" s="1"/>
  <c r="V67" i="12"/>
  <c r="X67" i="12"/>
  <c r="S67" i="12" s="1"/>
  <c r="F68" i="12"/>
  <c r="G68" i="12"/>
  <c r="J68" i="12"/>
  <c r="L68" i="12"/>
  <c r="N68" i="12"/>
  <c r="O68" i="12"/>
  <c r="P68" i="12"/>
  <c r="S68" i="12"/>
  <c r="V68" i="12"/>
  <c r="X68" i="12" s="1"/>
  <c r="F69" i="12"/>
  <c r="G69" i="12"/>
  <c r="J69" i="12"/>
  <c r="L69" i="12" s="1"/>
  <c r="V69" i="12"/>
  <c r="X69" i="12" s="1"/>
  <c r="S69" i="12" s="1"/>
  <c r="F70" i="12"/>
  <c r="G70" i="12"/>
  <c r="J70" i="12"/>
  <c r="L70" i="12" s="1"/>
  <c r="N70" i="12"/>
  <c r="O70" i="12"/>
  <c r="P70" i="12"/>
  <c r="S70" i="12"/>
  <c r="V70" i="12"/>
  <c r="X70" i="12" s="1"/>
  <c r="F71" i="12"/>
  <c r="G71" i="12"/>
  <c r="N71" i="12" s="1"/>
  <c r="J71" i="12"/>
  <c r="L71" i="12" s="1"/>
  <c r="V71" i="12"/>
  <c r="X71" i="12" s="1"/>
  <c r="S71" i="12" s="1"/>
  <c r="F72" i="12"/>
  <c r="G72" i="12"/>
  <c r="J72" i="12"/>
  <c r="L72" i="12" s="1"/>
  <c r="N72" i="12"/>
  <c r="O72" i="12"/>
  <c r="P72" i="12"/>
  <c r="V72" i="12"/>
  <c r="X72" i="12" s="1"/>
  <c r="S72" i="12" s="1"/>
  <c r="F73" i="12"/>
  <c r="G73" i="12"/>
  <c r="J73" i="12"/>
  <c r="L73" i="12" s="1"/>
  <c r="N73" i="12"/>
  <c r="O73" i="12"/>
  <c r="P73" i="12" s="1"/>
  <c r="V73" i="12"/>
  <c r="X73" i="12"/>
  <c r="S73" i="12" s="1"/>
  <c r="F74" i="12"/>
  <c r="G74" i="12"/>
  <c r="J74" i="12"/>
  <c r="L74" i="12"/>
  <c r="N74" i="12"/>
  <c r="O74" i="12"/>
  <c r="P74" i="12"/>
  <c r="V74" i="12"/>
  <c r="X74" i="12" s="1"/>
  <c r="S74" i="12" s="1"/>
  <c r="F75" i="12"/>
  <c r="G75" i="12"/>
  <c r="J75" i="12"/>
  <c r="L75" i="12" s="1"/>
  <c r="N75" i="12"/>
  <c r="O75" i="12"/>
  <c r="P75" i="12" s="1"/>
  <c r="V75" i="12"/>
  <c r="X75" i="12"/>
  <c r="S75" i="12" s="1"/>
  <c r="F76" i="12"/>
  <c r="G76" i="12"/>
  <c r="J76" i="12"/>
  <c r="L76" i="12"/>
  <c r="N76" i="12"/>
  <c r="O76" i="12"/>
  <c r="P76" i="12"/>
  <c r="S76" i="12"/>
  <c r="V76" i="12"/>
  <c r="X76" i="12" s="1"/>
  <c r="D80" i="12"/>
  <c r="E80" i="12"/>
  <c r="F80" i="12"/>
  <c r="T80" i="12"/>
  <c r="U80" i="12"/>
  <c r="W80" i="12"/>
  <c r="Y80" i="12"/>
  <c r="F81" i="12"/>
  <c r="V81" i="12"/>
  <c r="X81" i="12" s="1"/>
  <c r="F82" i="12"/>
  <c r="V82" i="12"/>
  <c r="X82" i="12" s="1"/>
  <c r="S82" i="12" s="1"/>
  <c r="F83" i="12"/>
  <c r="V83" i="12"/>
  <c r="X83" i="12" s="1"/>
  <c r="S83" i="12" s="1"/>
  <c r="D84" i="12"/>
  <c r="F84" i="12" s="1"/>
  <c r="E84" i="12"/>
  <c r="T84" i="12"/>
  <c r="U84" i="12"/>
  <c r="W84" i="12"/>
  <c r="X84" i="12"/>
  <c r="Y84" i="12"/>
  <c r="F85" i="12"/>
  <c r="V85" i="12"/>
  <c r="X85" i="12"/>
  <c r="F86" i="12"/>
  <c r="S86" i="12"/>
  <c r="V86" i="12"/>
  <c r="X86" i="12" s="1"/>
  <c r="F87" i="12"/>
  <c r="V87" i="12"/>
  <c r="X87" i="12"/>
  <c r="V88" i="12"/>
  <c r="X88" i="12" s="1"/>
  <c r="D89" i="12"/>
  <c r="E89" i="12"/>
  <c r="H89" i="12"/>
  <c r="I89" i="12"/>
  <c r="K89" i="12"/>
  <c r="M89" i="12"/>
  <c r="O89" i="12"/>
  <c r="P89" i="12"/>
  <c r="T89" i="12"/>
  <c r="U89" i="12"/>
  <c r="W89" i="12"/>
  <c r="Y89" i="12"/>
  <c r="F90" i="12"/>
  <c r="J90" i="12"/>
  <c r="J89" i="12" s="1"/>
  <c r="L90" i="12"/>
  <c r="V90" i="12"/>
  <c r="V89" i="12" s="1"/>
  <c r="X90" i="12"/>
  <c r="S90" i="12" s="1"/>
  <c r="S89" i="12" s="1"/>
  <c r="J91" i="12"/>
  <c r="L91" i="12"/>
  <c r="G91" i="12" s="1"/>
  <c r="N91" i="12"/>
  <c r="S91" i="12"/>
  <c r="X91" i="12"/>
  <c r="J92" i="12"/>
  <c r="L92" i="12" s="1"/>
  <c r="G92" i="12" s="1"/>
  <c r="N92" i="12" s="1"/>
  <c r="S92" i="12"/>
  <c r="X92" i="12"/>
  <c r="F93" i="12"/>
  <c r="J93" i="12"/>
  <c r="L93" i="12"/>
  <c r="G93" i="12" s="1"/>
  <c r="N93" i="12" s="1"/>
  <c r="V93" i="12"/>
  <c r="X93" i="12"/>
  <c r="S93" i="12" s="1"/>
  <c r="J94" i="12"/>
  <c r="L94" i="12"/>
  <c r="G94" i="12" s="1"/>
  <c r="N94" i="12" s="1"/>
  <c r="V94" i="12"/>
  <c r="X94" i="12"/>
  <c r="S94" i="12" s="1"/>
  <c r="F95" i="12"/>
  <c r="J95" i="12"/>
  <c r="L95" i="12"/>
  <c r="G95" i="12" s="1"/>
  <c r="N95" i="12"/>
  <c r="V95" i="12"/>
  <c r="X95" i="12"/>
  <c r="S95" i="12" s="1"/>
  <c r="F96" i="12"/>
  <c r="J96" i="12"/>
  <c r="L96" i="12"/>
  <c r="G96" i="12" s="1"/>
  <c r="N96" i="12" s="1"/>
  <c r="V96" i="12"/>
  <c r="X96" i="12"/>
  <c r="S96" i="12" s="1"/>
  <c r="F97" i="12"/>
  <c r="J97" i="12"/>
  <c r="L97" i="12"/>
  <c r="G97" i="12" s="1"/>
  <c r="N97" i="12"/>
  <c r="V97" i="12"/>
  <c r="X97" i="12"/>
  <c r="S97" i="12" s="1"/>
  <c r="D99" i="12"/>
  <c r="E99" i="12"/>
  <c r="F99" i="12" s="1"/>
  <c r="H99" i="12"/>
  <c r="I99" i="12"/>
  <c r="K99" i="12"/>
  <c r="M99" i="12"/>
  <c r="O99" i="12"/>
  <c r="P99" i="12"/>
  <c r="T99" i="12"/>
  <c r="U99" i="12"/>
  <c r="W99" i="12"/>
  <c r="Y99" i="12"/>
  <c r="J100" i="12"/>
  <c r="V100" i="12"/>
  <c r="X100" i="12" s="1"/>
  <c r="F101" i="12"/>
  <c r="J101" i="12"/>
  <c r="L101" i="12" s="1"/>
  <c r="G101" i="12" s="1"/>
  <c r="N101" i="12" s="1"/>
  <c r="S101" i="12"/>
  <c r="V101" i="12"/>
  <c r="X101" i="12" s="1"/>
  <c r="F102" i="12"/>
  <c r="J102" i="12"/>
  <c r="L102" i="12" s="1"/>
  <c r="G102" i="12" s="1"/>
  <c r="N102" i="12" s="1"/>
  <c r="V102" i="12"/>
  <c r="X102" i="12"/>
  <c r="S102" i="12" s="1"/>
  <c r="F103" i="12"/>
  <c r="J103" i="12"/>
  <c r="L103" i="12"/>
  <c r="G103" i="12" s="1"/>
  <c r="N103" i="12" s="1"/>
  <c r="V103" i="12"/>
  <c r="X103" i="12"/>
  <c r="S103" i="12" s="1"/>
  <c r="F104" i="12"/>
  <c r="J104" i="12"/>
  <c r="L104" i="12"/>
  <c r="G104" i="12" s="1"/>
  <c r="N104" i="12" s="1"/>
  <c r="S104" i="12"/>
  <c r="V104" i="12"/>
  <c r="X104" i="12"/>
  <c r="F105" i="12"/>
  <c r="G105" i="12"/>
  <c r="N105" i="12" s="1"/>
  <c r="J105" i="12"/>
  <c r="L105" i="12"/>
  <c r="V105" i="12"/>
  <c r="X105" i="12" s="1"/>
  <c r="S105" i="12" s="1"/>
  <c r="J106" i="12"/>
  <c r="L106" i="12"/>
  <c r="G106" i="12" s="1"/>
  <c r="N106" i="12"/>
  <c r="V106" i="12"/>
  <c r="X106" i="12"/>
  <c r="S106" i="12" s="1"/>
  <c r="F107" i="12"/>
  <c r="J107" i="12"/>
  <c r="L107" i="12" s="1"/>
  <c r="G107" i="12" s="1"/>
  <c r="N107" i="12" s="1"/>
  <c r="V107" i="12"/>
  <c r="X107" i="12"/>
  <c r="S107" i="12" s="1"/>
  <c r="F108" i="12"/>
  <c r="J108" i="12"/>
  <c r="L108" i="12"/>
  <c r="G108" i="12" s="1"/>
  <c r="N108" i="12"/>
  <c r="V108" i="12"/>
  <c r="X108" i="12"/>
  <c r="S108" i="12" s="1"/>
  <c r="F109" i="12"/>
  <c r="J109" i="12"/>
  <c r="L109" i="12" s="1"/>
  <c r="G109" i="12" s="1"/>
  <c r="N109" i="12" s="1"/>
  <c r="V109" i="12"/>
  <c r="X109" i="12"/>
  <c r="S109" i="12" s="1"/>
  <c r="J110" i="12"/>
  <c r="L110" i="12"/>
  <c r="G110" i="12" s="1"/>
  <c r="S110" i="12"/>
  <c r="V110" i="12"/>
  <c r="X110" i="12" s="1"/>
  <c r="D113" i="12"/>
  <c r="D114" i="12" s="1"/>
  <c r="F114" i="12" s="1"/>
  <c r="E113" i="12"/>
  <c r="E127" i="12" s="1"/>
  <c r="F127" i="12" s="1"/>
  <c r="F113" i="12"/>
  <c r="T113" i="12"/>
  <c r="T119" i="12" s="1"/>
  <c r="U113" i="12"/>
  <c r="U119" i="12" s="1"/>
  <c r="Y113" i="12"/>
  <c r="Y114" i="12" s="1"/>
  <c r="L118" i="12"/>
  <c r="G118" i="12" s="1"/>
  <c r="D119" i="12"/>
  <c r="F119" i="12" s="1"/>
  <c r="E119" i="12"/>
  <c r="F120" i="12"/>
  <c r="J120" i="12"/>
  <c r="L120" i="12"/>
  <c r="F121" i="12"/>
  <c r="J121" i="12"/>
  <c r="L121" i="12"/>
  <c r="F122" i="12"/>
  <c r="J122" i="12"/>
  <c r="L122" i="12"/>
  <c r="E124" i="12"/>
  <c r="D127" i="12"/>
  <c r="E129" i="12"/>
  <c r="E131" i="12"/>
  <c r="X99" i="12" l="1"/>
  <c r="L66" i="12"/>
  <c r="G66" i="12" s="1"/>
  <c r="N66" i="12" s="1"/>
  <c r="N50" i="12"/>
  <c r="O50" i="12"/>
  <c r="P50" i="12" s="1"/>
  <c r="L47" i="12"/>
  <c r="V35" i="12"/>
  <c r="X41" i="12"/>
  <c r="N34" i="12"/>
  <c r="O34" i="12"/>
  <c r="P34" i="12" s="1"/>
  <c r="U127" i="12"/>
  <c r="V66" i="12"/>
  <c r="L57" i="12"/>
  <c r="S58" i="12"/>
  <c r="X57" i="12"/>
  <c r="J52" i="12"/>
  <c r="L52" i="12" s="1"/>
  <c r="H47" i="12"/>
  <c r="G52" i="12"/>
  <c r="F22" i="12"/>
  <c r="S12" i="12"/>
  <c r="E130" i="12"/>
  <c r="T127" i="12"/>
  <c r="J99" i="12"/>
  <c r="V99" i="12"/>
  <c r="L89" i="12"/>
  <c r="G90" i="12"/>
  <c r="X89" i="12"/>
  <c r="X113" i="12" s="1"/>
  <c r="O71" i="12"/>
  <c r="P71" i="12" s="1"/>
  <c r="L64" i="12"/>
  <c r="L63" i="12" s="1"/>
  <c r="J63" i="12"/>
  <c r="N31" i="12"/>
  <c r="O31" i="12"/>
  <c r="P31" i="12" s="1"/>
  <c r="P26" i="12"/>
  <c r="G14" i="12"/>
  <c r="X12" i="12"/>
  <c r="S66" i="12"/>
  <c r="X66" i="12"/>
  <c r="X64" i="12"/>
  <c r="V63" i="12"/>
  <c r="X59" i="12"/>
  <c r="S59" i="12" s="1"/>
  <c r="V57" i="12"/>
  <c r="H19" i="12"/>
  <c r="Y127" i="12"/>
  <c r="Y119" i="12"/>
  <c r="S100" i="12"/>
  <c r="S99" i="12" s="1"/>
  <c r="N69" i="12"/>
  <c r="O69" i="12"/>
  <c r="P69" i="12" s="1"/>
  <c r="P66" i="12" s="1"/>
  <c r="N51" i="12"/>
  <c r="O51" i="12"/>
  <c r="P51" i="12" s="1"/>
  <c r="V84" i="12"/>
  <c r="V113" i="12" s="1"/>
  <c r="S81" i="12"/>
  <c r="X80" i="12"/>
  <c r="V80" i="12"/>
  <c r="J66" i="12"/>
  <c r="G63" i="12"/>
  <c r="N63" i="12" s="1"/>
  <c r="N64" i="12"/>
  <c r="O64" i="12"/>
  <c r="O57" i="12"/>
  <c r="P58" i="12"/>
  <c r="P57" i="12" s="1"/>
  <c r="J57" i="12"/>
  <c r="N46" i="12"/>
  <c r="O46" i="12"/>
  <c r="P46" i="12" s="1"/>
  <c r="P42" i="12" s="1"/>
  <c r="G42" i="12"/>
  <c r="N42" i="12" s="1"/>
  <c r="O26" i="12"/>
  <c r="X22" i="12"/>
  <c r="S23" i="12"/>
  <c r="S22" i="12" s="1"/>
  <c r="W19" i="12"/>
  <c r="W18" i="12" s="1"/>
  <c r="I19" i="12"/>
  <c r="I18" i="12" s="1"/>
  <c r="V12" i="12"/>
  <c r="L100" i="12"/>
  <c r="U47" i="12"/>
  <c r="U19" i="12" s="1"/>
  <c r="U18" i="12" s="1"/>
  <c r="V52" i="12"/>
  <c r="V47" i="12" s="1"/>
  <c r="X42" i="12"/>
  <c r="L41" i="12"/>
  <c r="L35" i="12" s="1"/>
  <c r="J35" i="12"/>
  <c r="L30" i="12"/>
  <c r="L26" i="12" s="1"/>
  <c r="J26" i="12"/>
  <c r="J19" i="12" s="1"/>
  <c r="J18" i="12" s="1"/>
  <c r="P23" i="12"/>
  <c r="N23" i="12"/>
  <c r="G22" i="12"/>
  <c r="N22" i="12" s="1"/>
  <c r="S20" i="12"/>
  <c r="N15" i="12"/>
  <c r="L13" i="12"/>
  <c r="J12" i="12"/>
  <c r="J47" i="12"/>
  <c r="X47" i="12"/>
  <c r="S42" i="12"/>
  <c r="L42" i="12"/>
  <c r="O35" i="12"/>
  <c r="P41" i="12"/>
  <c r="P35" i="12" s="1"/>
  <c r="G26" i="12"/>
  <c r="N26" i="12" s="1"/>
  <c r="N27" i="12"/>
  <c r="T19" i="12"/>
  <c r="T18" i="12" s="1"/>
  <c r="K19" i="12"/>
  <c r="K18" i="12" s="1"/>
  <c r="X52" i="12"/>
  <c r="S52" i="12" s="1"/>
  <c r="S47" i="12" s="1"/>
  <c r="S53" i="12"/>
  <c r="G35" i="12"/>
  <c r="N35" i="12" s="1"/>
  <c r="V22" i="12"/>
  <c r="V19" i="12" s="1"/>
  <c r="V18" i="12" s="1"/>
  <c r="L22" i="12"/>
  <c r="L19" i="12" s="1"/>
  <c r="L18" i="12" s="1"/>
  <c r="M19" i="12"/>
  <c r="M18" i="12" s="1"/>
  <c r="E47" i="12"/>
  <c r="F47" i="12" s="1"/>
  <c r="F52" i="12"/>
  <c r="O49" i="12"/>
  <c r="X26" i="12"/>
  <c r="X127" i="12" l="1"/>
  <c r="W113" i="12"/>
  <c r="X119" i="12"/>
  <c r="G13" i="12"/>
  <c r="L12" i="12"/>
  <c r="P24" i="12"/>
  <c r="P22" i="12" s="1"/>
  <c r="O14" i="12"/>
  <c r="N14" i="12"/>
  <c r="N90" i="12"/>
  <c r="G89" i="12"/>
  <c r="N89" i="12" s="1"/>
  <c r="E19" i="12"/>
  <c r="M81" i="12"/>
  <c r="M83" i="12"/>
  <c r="M87" i="12" s="1"/>
  <c r="M82" i="12"/>
  <c r="M86" i="12" s="1"/>
  <c r="G100" i="12"/>
  <c r="G99" i="12" s="1"/>
  <c r="N99" i="12" s="1"/>
  <c r="L99" i="12"/>
  <c r="O42" i="12"/>
  <c r="S57" i="12"/>
  <c r="P49" i="12"/>
  <c r="O66" i="12"/>
  <c r="V119" i="12"/>
  <c r="V127" i="12"/>
  <c r="K82" i="12"/>
  <c r="K86" i="12" s="1"/>
  <c r="K81" i="12"/>
  <c r="K83" i="12"/>
  <c r="K87" i="12" s="1"/>
  <c r="S19" i="12"/>
  <c r="S18" i="12" s="1"/>
  <c r="S85" i="12"/>
  <c r="S84" i="12" s="1"/>
  <c r="S113" i="12" s="1"/>
  <c r="S80" i="12"/>
  <c r="N52" i="12"/>
  <c r="O52" i="12"/>
  <c r="P52" i="12" s="1"/>
  <c r="I81" i="12"/>
  <c r="I83" i="12"/>
  <c r="I87" i="12" s="1"/>
  <c r="I82" i="12"/>
  <c r="I86" i="12" s="1"/>
  <c r="G47" i="12"/>
  <c r="N47" i="12" s="1"/>
  <c r="O63" i="12"/>
  <c r="P64" i="12"/>
  <c r="P63" i="12" s="1"/>
  <c r="G19" i="12"/>
  <c r="H18" i="12"/>
  <c r="S64" i="12"/>
  <c r="S63" i="12" s="1"/>
  <c r="X63" i="12"/>
  <c r="S41" i="12"/>
  <c r="S35" i="12" s="1"/>
  <c r="X35" i="12"/>
  <c r="X19" i="12" s="1"/>
  <c r="X18" i="12" s="1"/>
  <c r="G18" i="12" l="1"/>
  <c r="H81" i="12"/>
  <c r="H83" i="12"/>
  <c r="H82" i="12"/>
  <c r="O47" i="12"/>
  <c r="O19" i="12" s="1"/>
  <c r="O18" i="12" s="1"/>
  <c r="E18" i="12"/>
  <c r="F18" i="12" s="1"/>
  <c r="F19" i="12"/>
  <c r="N19" i="12"/>
  <c r="W119" i="12"/>
  <c r="W127" i="12"/>
  <c r="K80" i="12"/>
  <c r="K85" i="12"/>
  <c r="K84" i="12" s="1"/>
  <c r="K113" i="12" s="1"/>
  <c r="G12" i="12"/>
  <c r="N12" i="12" s="1"/>
  <c r="O13" i="12"/>
  <c r="N13" i="12"/>
  <c r="X130" i="12"/>
  <c r="P14" i="12"/>
  <c r="I85" i="12"/>
  <c r="I84" i="12" s="1"/>
  <c r="I113" i="12" s="1"/>
  <c r="I80" i="12"/>
  <c r="S119" i="12"/>
  <c r="S127" i="12"/>
  <c r="P47" i="12"/>
  <c r="P19" i="12" s="1"/>
  <c r="P18" i="12" s="1"/>
  <c r="M80" i="12"/>
  <c r="M85" i="12"/>
  <c r="M84" i="12" s="1"/>
  <c r="M113" i="12" s="1"/>
  <c r="P82" i="12" l="1"/>
  <c r="P81" i="12"/>
  <c r="P83" i="12"/>
  <c r="P87" i="12" s="1"/>
  <c r="O82" i="12"/>
  <c r="O86" i="12" s="1"/>
  <c r="O81" i="12"/>
  <c r="O83" i="12"/>
  <c r="O87" i="12" s="1"/>
  <c r="H80" i="12"/>
  <c r="J81" i="12"/>
  <c r="H85" i="12"/>
  <c r="O12" i="12"/>
  <c r="P13" i="12"/>
  <c r="O85" i="12"/>
  <c r="O84" i="12" s="1"/>
  <c r="O113" i="12" s="1"/>
  <c r="I114" i="12"/>
  <c r="I119" i="12"/>
  <c r="I127" i="12"/>
  <c r="N18" i="12"/>
  <c r="K114" i="12"/>
  <c r="K119" i="12"/>
  <c r="K127" i="12"/>
  <c r="J82" i="12"/>
  <c r="H86" i="12"/>
  <c r="M114" i="12"/>
  <c r="M119" i="12"/>
  <c r="M127" i="12"/>
  <c r="X129" i="12" s="1"/>
  <c r="X131" i="12" s="1"/>
  <c r="P86" i="12"/>
  <c r="J83" i="12"/>
  <c r="H87" i="12"/>
  <c r="O114" i="12" l="1"/>
  <c r="O119" i="12"/>
  <c r="O127" i="12"/>
  <c r="J85" i="12"/>
  <c r="J84" i="12" s="1"/>
  <c r="J113" i="12" s="1"/>
  <c r="J80" i="12"/>
  <c r="L81" i="12"/>
  <c r="M120" i="12"/>
  <c r="M121" i="12"/>
  <c r="M122" i="12"/>
  <c r="L83" i="12"/>
  <c r="J87" i="12"/>
  <c r="P80" i="12"/>
  <c r="L82" i="12"/>
  <c r="J86" i="12"/>
  <c r="P12" i="12"/>
  <c r="P85" i="12"/>
  <c r="P84" i="12" s="1"/>
  <c r="P113" i="12" s="1"/>
  <c r="H84" i="12"/>
  <c r="H113" i="12" s="1"/>
  <c r="O80" i="12"/>
  <c r="J127" i="12" l="1"/>
  <c r="J114" i="12"/>
  <c r="J119" i="12" s="1"/>
  <c r="G83" i="12"/>
  <c r="L87" i="12"/>
  <c r="G81" i="12"/>
  <c r="L80" i="12"/>
  <c r="L85" i="12"/>
  <c r="L84" i="12" s="1"/>
  <c r="L113" i="12" s="1"/>
  <c r="O121" i="12"/>
  <c r="O120" i="12"/>
  <c r="O122" i="12"/>
  <c r="O124" i="12" s="1"/>
  <c r="P114" i="12"/>
  <c r="P119" i="12" s="1"/>
  <c r="P127" i="12"/>
  <c r="H114" i="12"/>
  <c r="H119" i="12"/>
  <c r="H127" i="12"/>
  <c r="G82" i="12"/>
  <c r="L86" i="12"/>
  <c r="P120" i="12" l="1"/>
  <c r="P122" i="12"/>
  <c r="P124" i="12" s="1"/>
  <c r="P121" i="12"/>
  <c r="L114" i="12"/>
  <c r="L119" i="12" s="1"/>
  <c r="L127" i="12"/>
  <c r="N82" i="12"/>
  <c r="G86" i="12"/>
  <c r="N86" i="12" s="1"/>
  <c r="G80" i="12"/>
  <c r="N80" i="12" s="1"/>
  <c r="N81" i="12"/>
  <c r="G85" i="12"/>
  <c r="N83" i="12"/>
  <c r="G87" i="12"/>
  <c r="N87" i="12" s="1"/>
  <c r="G84" i="12" l="1"/>
  <c r="N85" i="12"/>
  <c r="G113" i="12" l="1"/>
  <c r="N84" i="12"/>
  <c r="N113" i="12" l="1"/>
  <c r="G114" i="12"/>
  <c r="N114" i="12" s="1"/>
  <c r="G127" i="12"/>
  <c r="N127" i="12" s="1"/>
  <c r="G119" i="12" l="1"/>
  <c r="G120" i="12" l="1"/>
  <c r="N120" i="12" s="1"/>
  <c r="G121" i="12"/>
  <c r="N121" i="12" s="1"/>
  <c r="G122" i="12"/>
  <c r="N119" i="12"/>
  <c r="N122" i="12" l="1"/>
  <c r="G124" i="12"/>
  <c r="BS56" i="4" l="1"/>
  <c r="BS40" i="4" l="1"/>
  <c r="BS49" i="4"/>
  <c r="BS55" i="4" l="1"/>
  <c r="BS42" i="4" l="1"/>
  <c r="BS27" i="4"/>
  <c r="BS20" i="4"/>
  <c r="BS67" i="4" l="1"/>
  <c r="BS66" i="4"/>
  <c r="BS65" i="4"/>
  <c r="BS63" i="4"/>
  <c r="BS62" i="4"/>
  <c r="BS60" i="4"/>
  <c r="BS59" i="4"/>
  <c r="BT51" i="4" l="1"/>
  <c r="AC47" i="11" l="1"/>
  <c r="AC35" i="11"/>
  <c r="AC34" i="11"/>
  <c r="AC26" i="11" l="1"/>
  <c r="AC24" i="11"/>
  <c r="AC23" i="11"/>
  <c r="AC21" i="11" l="1"/>
  <c r="AC20" i="11"/>
  <c r="E130" i="11"/>
  <c r="F127" i="11"/>
  <c r="E127" i="11"/>
  <c r="D127" i="11"/>
  <c r="D124" i="11"/>
  <c r="J122" i="11"/>
  <c r="L122" i="11" s="1"/>
  <c r="L121" i="11"/>
  <c r="J121" i="11"/>
  <c r="J120" i="11"/>
  <c r="L120" i="11" s="1"/>
  <c r="D119" i="11"/>
  <c r="F119" i="11" s="1"/>
  <c r="L118" i="11"/>
  <c r="G118" i="11"/>
  <c r="F113" i="11"/>
  <c r="V110" i="11"/>
  <c r="X110" i="11" s="1"/>
  <c r="S110" i="11"/>
  <c r="L110" i="11"/>
  <c r="G110" i="11" s="1"/>
  <c r="J110" i="11"/>
  <c r="X109" i="11"/>
  <c r="S109" i="11" s="1"/>
  <c r="V109" i="11"/>
  <c r="L109" i="11"/>
  <c r="G109" i="11" s="1"/>
  <c r="N109" i="11" s="1"/>
  <c r="J109" i="11"/>
  <c r="F109" i="11"/>
  <c r="X108" i="11"/>
  <c r="S108" i="11" s="1"/>
  <c r="V108" i="11"/>
  <c r="L108" i="11"/>
  <c r="G108" i="11" s="1"/>
  <c r="N108" i="11" s="1"/>
  <c r="J108" i="11"/>
  <c r="F108" i="11"/>
  <c r="X107" i="11"/>
  <c r="S107" i="11" s="1"/>
  <c r="V107" i="11"/>
  <c r="L107" i="11"/>
  <c r="G107" i="11" s="1"/>
  <c r="N107" i="11" s="1"/>
  <c r="J107" i="11"/>
  <c r="F107" i="11"/>
  <c r="X106" i="11"/>
  <c r="S106" i="11" s="1"/>
  <c r="V106" i="11"/>
  <c r="L106" i="11"/>
  <c r="G106" i="11" s="1"/>
  <c r="N106" i="11" s="1"/>
  <c r="J106" i="11"/>
  <c r="V105" i="11"/>
  <c r="X105" i="11" s="1"/>
  <c r="S105" i="11" s="1"/>
  <c r="J105" i="11"/>
  <c r="L105" i="11" s="1"/>
  <c r="G105" i="11" s="1"/>
  <c r="N105" i="11" s="1"/>
  <c r="F105" i="11"/>
  <c r="V104" i="11"/>
  <c r="X104" i="11" s="1"/>
  <c r="S104" i="11" s="1"/>
  <c r="J104" i="11"/>
  <c r="L104" i="11" s="1"/>
  <c r="G104" i="11" s="1"/>
  <c r="N104" i="11" s="1"/>
  <c r="F104" i="11"/>
  <c r="V103" i="11"/>
  <c r="J103" i="11"/>
  <c r="L103" i="11" s="1"/>
  <c r="G103" i="11" s="1"/>
  <c r="N103" i="11" s="1"/>
  <c r="F103" i="11"/>
  <c r="V102" i="11"/>
  <c r="X102" i="11" s="1"/>
  <c r="S102" i="11" s="1"/>
  <c r="J102" i="11"/>
  <c r="L102" i="11" s="1"/>
  <c r="G102" i="11" s="1"/>
  <c r="N102" i="11" s="1"/>
  <c r="F102" i="11"/>
  <c r="V101" i="11"/>
  <c r="X101" i="11" s="1"/>
  <c r="S101" i="11" s="1"/>
  <c r="J101" i="11"/>
  <c r="F101" i="11"/>
  <c r="V100" i="11"/>
  <c r="X100" i="11" s="1"/>
  <c r="J100" i="11"/>
  <c r="L100" i="11" s="1"/>
  <c r="G100" i="11" s="1"/>
  <c r="Y99" i="11"/>
  <c r="W99" i="11"/>
  <c r="U99" i="11"/>
  <c r="T99" i="11"/>
  <c r="P99" i="11"/>
  <c r="O99" i="11"/>
  <c r="M99" i="11"/>
  <c r="K99" i="11"/>
  <c r="I99" i="11"/>
  <c r="H99" i="11"/>
  <c r="E99" i="11"/>
  <c r="F99" i="11" s="1"/>
  <c r="D99" i="11"/>
  <c r="X97" i="11"/>
  <c r="S97" i="11" s="1"/>
  <c r="V97" i="11"/>
  <c r="N97" i="11"/>
  <c r="L97" i="11"/>
  <c r="G97" i="11" s="1"/>
  <c r="J97" i="11"/>
  <c r="F97" i="11"/>
  <c r="X96" i="11"/>
  <c r="S96" i="11" s="1"/>
  <c r="V96" i="11"/>
  <c r="N96" i="11"/>
  <c r="L96" i="11"/>
  <c r="G96" i="11" s="1"/>
  <c r="J96" i="11"/>
  <c r="F96" i="11"/>
  <c r="X95" i="11"/>
  <c r="S95" i="11" s="1"/>
  <c r="V95" i="11"/>
  <c r="N95" i="11"/>
  <c r="L95" i="11"/>
  <c r="G95" i="11" s="1"/>
  <c r="J95" i="11"/>
  <c r="F95" i="11"/>
  <c r="X94" i="11"/>
  <c r="S94" i="11" s="1"/>
  <c r="V94" i="11"/>
  <c r="N94" i="11"/>
  <c r="L94" i="11"/>
  <c r="G94" i="11" s="1"/>
  <c r="J94" i="11"/>
  <c r="X93" i="11"/>
  <c r="S93" i="11" s="1"/>
  <c r="V93" i="11"/>
  <c r="L93" i="11"/>
  <c r="G93" i="11" s="1"/>
  <c r="N93" i="11" s="1"/>
  <c r="J93" i="11"/>
  <c r="F93" i="11"/>
  <c r="X92" i="11"/>
  <c r="S92" i="11" s="1"/>
  <c r="J92" i="11"/>
  <c r="X91" i="11"/>
  <c r="S91" i="11" s="1"/>
  <c r="L91" i="11"/>
  <c r="G91" i="11" s="1"/>
  <c r="N91" i="11" s="1"/>
  <c r="J91" i="11"/>
  <c r="X90" i="11"/>
  <c r="V90" i="11"/>
  <c r="V89" i="11" s="1"/>
  <c r="L90" i="11"/>
  <c r="J90" i="11"/>
  <c r="F90" i="11"/>
  <c r="Y89" i="11"/>
  <c r="Y113" i="11" s="1"/>
  <c r="W89" i="11"/>
  <c r="U89" i="11"/>
  <c r="U113" i="11" s="1"/>
  <c r="U127" i="11" s="1"/>
  <c r="T89" i="11"/>
  <c r="P89" i="11"/>
  <c r="O89" i="11"/>
  <c r="M89" i="11"/>
  <c r="K89" i="11"/>
  <c r="I89" i="11"/>
  <c r="H89" i="11"/>
  <c r="E89" i="11"/>
  <c r="D89" i="11"/>
  <c r="V88" i="11"/>
  <c r="X88" i="11" s="1"/>
  <c r="X87" i="11"/>
  <c r="V87" i="11"/>
  <c r="F87" i="11"/>
  <c r="V86" i="11"/>
  <c r="F86" i="11"/>
  <c r="X85" i="11"/>
  <c r="V85" i="11"/>
  <c r="F85" i="11"/>
  <c r="Y84" i="11"/>
  <c r="W84" i="11"/>
  <c r="U84" i="11"/>
  <c r="T84" i="11"/>
  <c r="T113" i="11" s="1"/>
  <c r="T119" i="11" s="1"/>
  <c r="F84" i="11"/>
  <c r="E84" i="11"/>
  <c r="D84" i="11"/>
  <c r="V83" i="11"/>
  <c r="X83" i="11" s="1"/>
  <c r="S83" i="11" s="1"/>
  <c r="F83" i="11"/>
  <c r="X82" i="11"/>
  <c r="S82" i="11" s="1"/>
  <c r="V82" i="11"/>
  <c r="F82" i="11"/>
  <c r="V81" i="11"/>
  <c r="X81" i="11" s="1"/>
  <c r="F81" i="11"/>
  <c r="Y80" i="11"/>
  <c r="W80" i="11"/>
  <c r="U80" i="11"/>
  <c r="T80" i="11"/>
  <c r="E80" i="11"/>
  <c r="D80" i="11"/>
  <c r="F80" i="11" s="1"/>
  <c r="X76" i="11"/>
  <c r="S76" i="11" s="1"/>
  <c r="V76" i="11"/>
  <c r="L76" i="11"/>
  <c r="G76" i="11" s="1"/>
  <c r="N76" i="11" s="1"/>
  <c r="J76" i="11"/>
  <c r="F76" i="11"/>
  <c r="V75" i="11"/>
  <c r="X75" i="11" s="1"/>
  <c r="S75" i="11" s="1"/>
  <c r="J75" i="11"/>
  <c r="L75" i="11" s="1"/>
  <c r="G75" i="11" s="1"/>
  <c r="N75" i="11" s="1"/>
  <c r="F75" i="11"/>
  <c r="V74" i="11"/>
  <c r="X74" i="11" s="1"/>
  <c r="S74" i="11" s="1"/>
  <c r="J74" i="11"/>
  <c r="L74" i="11" s="1"/>
  <c r="G74" i="11" s="1"/>
  <c r="N74" i="11" s="1"/>
  <c r="F74" i="11"/>
  <c r="V73" i="11"/>
  <c r="X73" i="11" s="1"/>
  <c r="S73" i="11" s="1"/>
  <c r="J73" i="11"/>
  <c r="L73" i="11" s="1"/>
  <c r="G73" i="11" s="1"/>
  <c r="N73" i="11" s="1"/>
  <c r="F73" i="11"/>
  <c r="V72" i="11"/>
  <c r="X72" i="11" s="1"/>
  <c r="S72" i="11" s="1"/>
  <c r="J72" i="11"/>
  <c r="L72" i="11" s="1"/>
  <c r="G72" i="11" s="1"/>
  <c r="N72" i="11" s="1"/>
  <c r="F72" i="11"/>
  <c r="V71" i="11"/>
  <c r="X71" i="11" s="1"/>
  <c r="S71" i="11" s="1"/>
  <c r="J71" i="11"/>
  <c r="L71" i="11" s="1"/>
  <c r="G71" i="11" s="1"/>
  <c r="N71" i="11" s="1"/>
  <c r="F71" i="11"/>
  <c r="V70" i="11"/>
  <c r="X70" i="11" s="1"/>
  <c r="S70" i="11" s="1"/>
  <c r="J70" i="11"/>
  <c r="L70" i="11" s="1"/>
  <c r="G70" i="11" s="1"/>
  <c r="N70" i="11" s="1"/>
  <c r="F70" i="11"/>
  <c r="V69" i="11"/>
  <c r="X69" i="11" s="1"/>
  <c r="S69" i="11" s="1"/>
  <c r="J69" i="11"/>
  <c r="L69" i="11" s="1"/>
  <c r="G69" i="11" s="1"/>
  <c r="N69" i="11" s="1"/>
  <c r="F69" i="11"/>
  <c r="V68" i="11"/>
  <c r="X68" i="11" s="1"/>
  <c r="S68" i="11" s="1"/>
  <c r="J68" i="11"/>
  <c r="L68" i="11" s="1"/>
  <c r="G68" i="11" s="1"/>
  <c r="N68" i="11" s="1"/>
  <c r="F68" i="11"/>
  <c r="V67" i="11"/>
  <c r="J67" i="11"/>
  <c r="L67" i="11" s="1"/>
  <c r="F67" i="11"/>
  <c r="Y66" i="11"/>
  <c r="W66" i="11"/>
  <c r="U66" i="11"/>
  <c r="T66" i="11"/>
  <c r="P66" i="11"/>
  <c r="O66" i="11"/>
  <c r="M66" i="11"/>
  <c r="K66" i="11"/>
  <c r="I66" i="11"/>
  <c r="H66" i="11"/>
  <c r="F66" i="11"/>
  <c r="E66" i="11"/>
  <c r="D66" i="11"/>
  <c r="V65" i="11"/>
  <c r="X65" i="11" s="1"/>
  <c r="S65" i="11" s="1"/>
  <c r="J65" i="11"/>
  <c r="L65" i="11" s="1"/>
  <c r="G65" i="11" s="1"/>
  <c r="N65" i="11" s="1"/>
  <c r="F65" i="11"/>
  <c r="V64" i="11"/>
  <c r="J64" i="11"/>
  <c r="L64" i="11" s="1"/>
  <c r="F64" i="11"/>
  <c r="Y63" i="11"/>
  <c r="W63" i="11"/>
  <c r="U63" i="11"/>
  <c r="T63" i="11"/>
  <c r="P63" i="11"/>
  <c r="O63" i="11"/>
  <c r="M63" i="11"/>
  <c r="K63" i="11"/>
  <c r="I63" i="11"/>
  <c r="H63" i="11"/>
  <c r="F63" i="11"/>
  <c r="E63" i="11"/>
  <c r="D63" i="11"/>
  <c r="V62" i="11"/>
  <c r="X62" i="11" s="1"/>
  <c r="S62" i="11" s="1"/>
  <c r="J62" i="11"/>
  <c r="L62" i="11" s="1"/>
  <c r="G62" i="11" s="1"/>
  <c r="N62" i="11" s="1"/>
  <c r="F62" i="11"/>
  <c r="V61" i="11"/>
  <c r="X61" i="11" s="1"/>
  <c r="S61" i="11" s="1"/>
  <c r="J61" i="11"/>
  <c r="L61" i="11" s="1"/>
  <c r="G61" i="11" s="1"/>
  <c r="N61" i="11" s="1"/>
  <c r="F61" i="11"/>
  <c r="V60" i="11"/>
  <c r="X60" i="11" s="1"/>
  <c r="S60" i="11" s="1"/>
  <c r="J60" i="11"/>
  <c r="L60" i="11" s="1"/>
  <c r="G60" i="11" s="1"/>
  <c r="N60" i="11" s="1"/>
  <c r="F60" i="11"/>
  <c r="V59" i="11"/>
  <c r="X59" i="11" s="1"/>
  <c r="S59" i="11" s="1"/>
  <c r="J59" i="11"/>
  <c r="L59" i="11" s="1"/>
  <c r="G59" i="11" s="1"/>
  <c r="N59" i="11" s="1"/>
  <c r="F59" i="11"/>
  <c r="V58" i="11"/>
  <c r="J58" i="11"/>
  <c r="L58" i="11" s="1"/>
  <c r="F58" i="11"/>
  <c r="Y57" i="11"/>
  <c r="W57" i="11"/>
  <c r="U57" i="11"/>
  <c r="T57" i="11"/>
  <c r="P57" i="11"/>
  <c r="O57" i="11"/>
  <c r="M57" i="11"/>
  <c r="K57" i="11"/>
  <c r="J57" i="11"/>
  <c r="I57" i="11"/>
  <c r="H57" i="11"/>
  <c r="F57" i="11"/>
  <c r="E57" i="11"/>
  <c r="D57" i="11"/>
  <c r="V56" i="11"/>
  <c r="X56" i="11" s="1"/>
  <c r="S56" i="11" s="1"/>
  <c r="J56" i="11"/>
  <c r="L56" i="11" s="1"/>
  <c r="G56" i="11" s="1"/>
  <c r="N56" i="11" s="1"/>
  <c r="F56" i="11"/>
  <c r="V55" i="11"/>
  <c r="X55" i="11" s="1"/>
  <c r="S55" i="11" s="1"/>
  <c r="J55" i="11"/>
  <c r="L55" i="11" s="1"/>
  <c r="G55" i="11" s="1"/>
  <c r="N55" i="11" s="1"/>
  <c r="F55" i="11"/>
  <c r="V54" i="11"/>
  <c r="X54" i="11" s="1"/>
  <c r="S54" i="11" s="1"/>
  <c r="J54" i="11"/>
  <c r="L54" i="11" s="1"/>
  <c r="G54" i="11" s="1"/>
  <c r="N54" i="11" s="1"/>
  <c r="F54" i="11"/>
  <c r="V53" i="11"/>
  <c r="X53" i="11" s="1"/>
  <c r="J53" i="11"/>
  <c r="L53" i="11" s="1"/>
  <c r="G53" i="11" s="1"/>
  <c r="N53" i="11" s="1"/>
  <c r="F53" i="11"/>
  <c r="W52" i="11"/>
  <c r="W47" i="11" s="1"/>
  <c r="U52" i="11"/>
  <c r="U47" i="11" s="1"/>
  <c r="T52" i="11"/>
  <c r="V52" i="11" s="1"/>
  <c r="V47" i="11" s="1"/>
  <c r="P52" i="11"/>
  <c r="O52" i="11"/>
  <c r="O47" i="11" s="1"/>
  <c r="M52" i="11"/>
  <c r="M47" i="11" s="1"/>
  <c r="K52" i="11"/>
  <c r="K47" i="11" s="1"/>
  <c r="I52" i="11"/>
  <c r="I47" i="11" s="1"/>
  <c r="H52" i="11"/>
  <c r="E52" i="11"/>
  <c r="D52" i="11"/>
  <c r="X51" i="11"/>
  <c r="S51" i="11" s="1"/>
  <c r="V51" i="11"/>
  <c r="L51" i="11"/>
  <c r="J51" i="11"/>
  <c r="G51" i="11"/>
  <c r="N51" i="11" s="1"/>
  <c r="F51" i="11"/>
  <c r="X50" i="11"/>
  <c r="V50" i="11"/>
  <c r="S50" i="11"/>
  <c r="L50" i="11"/>
  <c r="J50" i="11"/>
  <c r="G50" i="11"/>
  <c r="N50" i="11" s="1"/>
  <c r="F50" i="11"/>
  <c r="X49" i="11"/>
  <c r="V49" i="11"/>
  <c r="S49" i="11"/>
  <c r="L49" i="11"/>
  <c r="J49" i="11"/>
  <c r="V48" i="11"/>
  <c r="X48" i="11" s="1"/>
  <c r="S48" i="11" s="1"/>
  <c r="N48" i="11"/>
  <c r="J48" i="11"/>
  <c r="L48" i="11" s="1"/>
  <c r="G48" i="11" s="1"/>
  <c r="F48" i="11"/>
  <c r="Y47" i="11"/>
  <c r="T47" i="11"/>
  <c r="P47" i="11"/>
  <c r="H47" i="11"/>
  <c r="D47" i="11"/>
  <c r="V46" i="11"/>
  <c r="X46" i="11" s="1"/>
  <c r="S46" i="11" s="1"/>
  <c r="J46" i="11"/>
  <c r="L46" i="11" s="1"/>
  <c r="G46" i="11" s="1"/>
  <c r="N46" i="11" s="1"/>
  <c r="F46" i="11"/>
  <c r="V45" i="11"/>
  <c r="X45" i="11" s="1"/>
  <c r="S45" i="11" s="1"/>
  <c r="J45" i="11"/>
  <c r="L45" i="11" s="1"/>
  <c r="G45" i="11" s="1"/>
  <c r="N45" i="11" s="1"/>
  <c r="F45" i="11"/>
  <c r="V44" i="11"/>
  <c r="X44" i="11" s="1"/>
  <c r="S44" i="11" s="1"/>
  <c r="J44" i="11"/>
  <c r="L44" i="11" s="1"/>
  <c r="G44" i="11" s="1"/>
  <c r="N44" i="11" s="1"/>
  <c r="F44" i="11"/>
  <c r="V43" i="11"/>
  <c r="X43" i="11" s="1"/>
  <c r="S43" i="11" s="1"/>
  <c r="S42" i="11" s="1"/>
  <c r="J43" i="11"/>
  <c r="L43" i="11" s="1"/>
  <c r="G43" i="11" s="1"/>
  <c r="G42" i="11" s="1"/>
  <c r="N42" i="11" s="1"/>
  <c r="F43" i="11"/>
  <c r="Y42" i="11"/>
  <c r="W42" i="11"/>
  <c r="U42" i="11"/>
  <c r="T42" i="11"/>
  <c r="P42" i="11"/>
  <c r="O42" i="11"/>
  <c r="M42" i="11"/>
  <c r="L42" i="11"/>
  <c r="K42" i="11"/>
  <c r="I42" i="11"/>
  <c r="H42" i="11"/>
  <c r="E42" i="11"/>
  <c r="D42" i="11"/>
  <c r="F42" i="11" s="1"/>
  <c r="V41" i="11"/>
  <c r="X41" i="11" s="1"/>
  <c r="S41" i="11" s="1"/>
  <c r="J41" i="11"/>
  <c r="L41" i="11" s="1"/>
  <c r="G41" i="11" s="1"/>
  <c r="N41" i="11" s="1"/>
  <c r="F41" i="11"/>
  <c r="V40" i="11"/>
  <c r="X40" i="11" s="1"/>
  <c r="S40" i="11" s="1"/>
  <c r="J40" i="11"/>
  <c r="L40" i="11" s="1"/>
  <c r="G40" i="11" s="1"/>
  <c r="N40" i="11" s="1"/>
  <c r="F40" i="11"/>
  <c r="V39" i="11"/>
  <c r="X39" i="11" s="1"/>
  <c r="S39" i="11" s="1"/>
  <c r="J39" i="11"/>
  <c r="L39" i="11" s="1"/>
  <c r="G39" i="11" s="1"/>
  <c r="N39" i="11" s="1"/>
  <c r="F39" i="11"/>
  <c r="X38" i="11"/>
  <c r="S38" i="11" s="1"/>
  <c r="V38" i="11"/>
  <c r="L38" i="11"/>
  <c r="G38" i="11" s="1"/>
  <c r="N38" i="11" s="1"/>
  <c r="J38" i="11"/>
  <c r="F38" i="11"/>
  <c r="X37" i="11"/>
  <c r="S37" i="11" s="1"/>
  <c r="V37" i="11"/>
  <c r="L37" i="11"/>
  <c r="G37" i="11" s="1"/>
  <c r="N37" i="11" s="1"/>
  <c r="J37" i="11"/>
  <c r="F37" i="11"/>
  <c r="X36" i="11"/>
  <c r="S36" i="11" s="1"/>
  <c r="V36" i="11"/>
  <c r="L36" i="11"/>
  <c r="G36" i="11" s="1"/>
  <c r="J36" i="11"/>
  <c r="F36" i="11"/>
  <c r="Y35" i="11"/>
  <c r="W35" i="11"/>
  <c r="U35" i="11"/>
  <c r="T35" i="11"/>
  <c r="P35" i="11"/>
  <c r="O35" i="11"/>
  <c r="M35" i="11"/>
  <c r="K35" i="11"/>
  <c r="I35" i="11"/>
  <c r="H35" i="11"/>
  <c r="E35" i="11"/>
  <c r="F35" i="11" s="1"/>
  <c r="D35" i="11"/>
  <c r="X34" i="11"/>
  <c r="S34" i="11" s="1"/>
  <c r="V34" i="11"/>
  <c r="L34" i="11"/>
  <c r="G34" i="11" s="1"/>
  <c r="N34" i="11" s="1"/>
  <c r="J34" i="11"/>
  <c r="F34" i="11"/>
  <c r="X33" i="11"/>
  <c r="S33" i="11" s="1"/>
  <c r="V33" i="11"/>
  <c r="L33" i="11"/>
  <c r="G33" i="11" s="1"/>
  <c r="N33" i="11" s="1"/>
  <c r="J33" i="11"/>
  <c r="F33" i="11"/>
  <c r="X32" i="11"/>
  <c r="S32" i="11" s="1"/>
  <c r="V32" i="11"/>
  <c r="J32" i="11"/>
  <c r="L32" i="11" s="1"/>
  <c r="G32" i="11" s="1"/>
  <c r="X31" i="11"/>
  <c r="V31" i="11"/>
  <c r="S31" i="11"/>
  <c r="L31" i="11"/>
  <c r="J31" i="11"/>
  <c r="G31" i="11"/>
  <c r="N31" i="11" s="1"/>
  <c r="F31" i="11"/>
  <c r="X30" i="11"/>
  <c r="V30" i="11"/>
  <c r="S30" i="11"/>
  <c r="L30" i="11"/>
  <c r="J30" i="11"/>
  <c r="G30" i="11"/>
  <c r="N30" i="11" s="1"/>
  <c r="F30" i="11"/>
  <c r="X29" i="11"/>
  <c r="V29" i="11"/>
  <c r="S29" i="11"/>
  <c r="L29" i="11"/>
  <c r="J29" i="11"/>
  <c r="G29" i="11"/>
  <c r="N29" i="11" s="1"/>
  <c r="F29" i="11"/>
  <c r="X28" i="11"/>
  <c r="V28" i="11"/>
  <c r="S28" i="11"/>
  <c r="L28" i="11"/>
  <c r="J28" i="11"/>
  <c r="G28" i="11"/>
  <c r="N28" i="11" s="1"/>
  <c r="F28" i="11"/>
  <c r="X27" i="11"/>
  <c r="X26" i="11" s="1"/>
  <c r="V27" i="11"/>
  <c r="S27" i="11"/>
  <c r="L27" i="11"/>
  <c r="L26" i="11" s="1"/>
  <c r="J27" i="11"/>
  <c r="G27" i="11"/>
  <c r="N27" i="11" s="1"/>
  <c r="F27" i="11"/>
  <c r="Y26" i="11"/>
  <c r="W26" i="11"/>
  <c r="W19" i="11" s="1"/>
  <c r="W18" i="11" s="1"/>
  <c r="V26" i="11"/>
  <c r="U26" i="11"/>
  <c r="T26" i="11"/>
  <c r="P26" i="11"/>
  <c r="O26" i="11"/>
  <c r="M26" i="11"/>
  <c r="M19" i="11" s="1"/>
  <c r="M18" i="11" s="1"/>
  <c r="K26" i="11"/>
  <c r="I26" i="11"/>
  <c r="I19" i="11" s="1"/>
  <c r="I18" i="11" s="1"/>
  <c r="H26" i="11"/>
  <c r="E26" i="11"/>
  <c r="D26" i="11"/>
  <c r="X24" i="11"/>
  <c r="V24" i="11"/>
  <c r="S24" i="11"/>
  <c r="L24" i="11"/>
  <c r="G24" i="11" s="1"/>
  <c r="J24" i="11"/>
  <c r="F24" i="11"/>
  <c r="V23" i="11"/>
  <c r="X23" i="11" s="1"/>
  <c r="J23" i="11"/>
  <c r="L23" i="11" s="1"/>
  <c r="F23" i="11"/>
  <c r="Y22" i="11"/>
  <c r="W22" i="11"/>
  <c r="V22" i="11"/>
  <c r="U22" i="11"/>
  <c r="T22" i="11"/>
  <c r="T19" i="11" s="1"/>
  <c r="T18" i="11" s="1"/>
  <c r="M22" i="11"/>
  <c r="K22" i="11"/>
  <c r="J22" i="11"/>
  <c r="I22" i="11"/>
  <c r="H22" i="11"/>
  <c r="H19" i="11" s="1"/>
  <c r="H18" i="11" s="1"/>
  <c r="F22" i="11"/>
  <c r="E22" i="11"/>
  <c r="D22" i="11"/>
  <c r="D19" i="11" s="1"/>
  <c r="D18" i="11" s="1"/>
  <c r="V21" i="11"/>
  <c r="X21" i="11" s="1"/>
  <c r="S21" i="11" s="1"/>
  <c r="J21" i="11"/>
  <c r="F21" i="11"/>
  <c r="Y20" i="11"/>
  <c r="Y19" i="11" s="1"/>
  <c r="Y18" i="11" s="1"/>
  <c r="X20" i="11"/>
  <c r="V20" i="11"/>
  <c r="L20" i="11"/>
  <c r="G20" i="11" s="1"/>
  <c r="J20" i="11"/>
  <c r="F20" i="11"/>
  <c r="U19" i="11"/>
  <c r="K19" i="11"/>
  <c r="U18" i="11"/>
  <c r="K18" i="11"/>
  <c r="X15" i="11"/>
  <c r="S15" i="11" s="1"/>
  <c r="S87" i="11" s="1"/>
  <c r="V15" i="11"/>
  <c r="M15" i="11"/>
  <c r="M10" i="11" s="1"/>
  <c r="J15" i="11"/>
  <c r="F15" i="11"/>
  <c r="V14" i="11"/>
  <c r="X14" i="11" s="1"/>
  <c r="S14" i="11" s="1"/>
  <c r="S86" i="11" s="1"/>
  <c r="J14" i="11"/>
  <c r="F14" i="11"/>
  <c r="V13" i="11"/>
  <c r="X13" i="11" s="1"/>
  <c r="S13" i="11" s="1"/>
  <c r="J13" i="11"/>
  <c r="L13" i="11" s="1"/>
  <c r="G13" i="11" s="1"/>
  <c r="N13" i="11" s="1"/>
  <c r="F13" i="11"/>
  <c r="V12" i="11"/>
  <c r="X12" i="11" s="1"/>
  <c r="J12" i="11"/>
  <c r="L12" i="11" s="1"/>
  <c r="F12" i="11"/>
  <c r="Y11" i="11"/>
  <c r="W11" i="11"/>
  <c r="V11" i="11"/>
  <c r="U11" i="11"/>
  <c r="T11" i="11"/>
  <c r="P11" i="11"/>
  <c r="O11" i="11"/>
  <c r="M11" i="11"/>
  <c r="K11" i="11"/>
  <c r="J11" i="11"/>
  <c r="I11" i="11"/>
  <c r="H11" i="11"/>
  <c r="E11" i="11"/>
  <c r="D11" i="11"/>
  <c r="F11" i="11" s="1"/>
  <c r="Y10" i="11"/>
  <c r="W10" i="11"/>
  <c r="V10" i="11"/>
  <c r="U10" i="11"/>
  <c r="T10" i="11"/>
  <c r="P10" i="11"/>
  <c r="O10" i="11"/>
  <c r="K10" i="11"/>
  <c r="J10" i="11"/>
  <c r="I10" i="11"/>
  <c r="H10" i="11"/>
  <c r="E10" i="11"/>
  <c r="D10" i="11"/>
  <c r="F10" i="11" s="1"/>
  <c r="P6" i="11"/>
  <c r="O6" i="11"/>
  <c r="M83" i="11" l="1"/>
  <c r="M81" i="11"/>
  <c r="M82" i="11"/>
  <c r="M86" i="11" s="1"/>
  <c r="G12" i="11"/>
  <c r="L11" i="11"/>
  <c r="S26" i="11"/>
  <c r="H83" i="11"/>
  <c r="H81" i="11"/>
  <c r="H82" i="11"/>
  <c r="X22" i="11"/>
  <c r="S23" i="11"/>
  <c r="S22" i="11" s="1"/>
  <c r="I83" i="11"/>
  <c r="I87" i="11" s="1"/>
  <c r="I81" i="11"/>
  <c r="I80" i="11" s="1"/>
  <c r="I82" i="11"/>
  <c r="I86" i="11" s="1"/>
  <c r="N36" i="11"/>
  <c r="G35" i="11"/>
  <c r="N35" i="11" s="1"/>
  <c r="X11" i="11"/>
  <c r="X10" i="11" s="1"/>
  <c r="S12" i="11"/>
  <c r="S11" i="11" s="1"/>
  <c r="N20" i="11"/>
  <c r="G23" i="11"/>
  <c r="L22" i="11"/>
  <c r="N24" i="11"/>
  <c r="S35" i="11"/>
  <c r="K82" i="11"/>
  <c r="K86" i="11" s="1"/>
  <c r="K83" i="11"/>
  <c r="K87" i="11" s="1"/>
  <c r="K81" i="11"/>
  <c r="K80" i="11" s="1"/>
  <c r="X103" i="11"/>
  <c r="S103" i="11" s="1"/>
  <c r="V99" i="11"/>
  <c r="U119" i="11"/>
  <c r="I85" i="11"/>
  <c r="I84" i="11" s="1"/>
  <c r="I113" i="11" s="1"/>
  <c r="M85" i="11"/>
  <c r="L21" i="11"/>
  <c r="G21" i="11" s="1"/>
  <c r="N21" i="11" s="1"/>
  <c r="F26" i="11"/>
  <c r="J26" i="11"/>
  <c r="L35" i="11"/>
  <c r="V35" i="11"/>
  <c r="V19" i="11" s="1"/>
  <c r="V18" i="11" s="1"/>
  <c r="X42" i="11"/>
  <c r="N43" i="11"/>
  <c r="J52" i="11"/>
  <c r="S53" i="11"/>
  <c r="X52" i="11"/>
  <c r="V57" i="11"/>
  <c r="X58" i="11"/>
  <c r="J66" i="11"/>
  <c r="G67" i="11"/>
  <c r="N67" i="11" s="1"/>
  <c r="L66" i="11"/>
  <c r="G66" i="11" s="1"/>
  <c r="N66" i="11" s="1"/>
  <c r="H85" i="11"/>
  <c r="M87" i="11"/>
  <c r="G58" i="11"/>
  <c r="L57" i="11"/>
  <c r="G26" i="11"/>
  <c r="N26" i="11" s="1"/>
  <c r="J42" i="11"/>
  <c r="G49" i="11"/>
  <c r="N49" i="11" s="1"/>
  <c r="V66" i="11"/>
  <c r="X67" i="11"/>
  <c r="Y114" i="11"/>
  <c r="Y127" i="11"/>
  <c r="Y119" i="11"/>
  <c r="V63" i="11"/>
  <c r="X64" i="11"/>
  <c r="S20" i="11"/>
  <c r="K85" i="11"/>
  <c r="K84" i="11" s="1"/>
  <c r="K113" i="11" s="1"/>
  <c r="L14" i="11"/>
  <c r="L15" i="11"/>
  <c r="J35" i="11"/>
  <c r="X35" i="11"/>
  <c r="V42" i="11"/>
  <c r="F52" i="11"/>
  <c r="E47" i="11"/>
  <c r="F47" i="11" s="1"/>
  <c r="J63" i="11"/>
  <c r="G64" i="11"/>
  <c r="L63" i="11"/>
  <c r="X89" i="11"/>
  <c r="S90" i="11"/>
  <c r="S89" i="11" s="1"/>
  <c r="S81" i="11"/>
  <c r="S80" i="11" s="1"/>
  <c r="X80" i="11"/>
  <c r="J89" i="11"/>
  <c r="L92" i="11"/>
  <c r="G92" i="11" s="1"/>
  <c r="N92" i="11" s="1"/>
  <c r="J99" i="11"/>
  <c r="L101" i="11"/>
  <c r="T127" i="11"/>
  <c r="G90" i="11"/>
  <c r="L89" i="11"/>
  <c r="V80" i="11"/>
  <c r="V84" i="11"/>
  <c r="V113" i="11" s="1"/>
  <c r="X86" i="11"/>
  <c r="X84" i="11" s="1"/>
  <c r="S100" i="11"/>
  <c r="S99" i="11" s="1"/>
  <c r="X99" i="11"/>
  <c r="E129" i="11"/>
  <c r="E131" i="11"/>
  <c r="L52" i="11" l="1"/>
  <c r="J47" i="11"/>
  <c r="J19" i="11" s="1"/>
  <c r="J18" i="11" s="1"/>
  <c r="O23" i="11"/>
  <c r="N23" i="11"/>
  <c r="G22" i="11"/>
  <c r="N22" i="11" s="1"/>
  <c r="H87" i="11"/>
  <c r="J83" i="11"/>
  <c r="N64" i="11"/>
  <c r="G63" i="11"/>
  <c r="N63" i="11" s="1"/>
  <c r="G15" i="11"/>
  <c r="Z23" i="11"/>
  <c r="M80" i="11"/>
  <c r="G101" i="11"/>
  <c r="L99" i="11"/>
  <c r="S64" i="11"/>
  <c r="S63" i="11" s="1"/>
  <c r="X63" i="11"/>
  <c r="X113" i="11"/>
  <c r="G14" i="11"/>
  <c r="N58" i="11"/>
  <c r="G57" i="11"/>
  <c r="N57" i="11" s="1"/>
  <c r="S52" i="11"/>
  <c r="S47" i="11" s="1"/>
  <c r="S19" i="11" s="1"/>
  <c r="S18" i="11" s="1"/>
  <c r="X47" i="11"/>
  <c r="X19" i="11" s="1"/>
  <c r="X18" i="11" s="1"/>
  <c r="E19" i="11"/>
  <c r="H86" i="11"/>
  <c r="H84" i="11" s="1"/>
  <c r="H113" i="11" s="1"/>
  <c r="J82" i="11"/>
  <c r="L10" i="11"/>
  <c r="K127" i="11"/>
  <c r="K114" i="11"/>
  <c r="K119" i="11" s="1"/>
  <c r="S58" i="11"/>
  <c r="S57" i="11" s="1"/>
  <c r="X57" i="11"/>
  <c r="I127" i="11"/>
  <c r="I114" i="11"/>
  <c r="I119" i="11"/>
  <c r="S85" i="11"/>
  <c r="S84" i="11" s="1"/>
  <c r="S113" i="11" s="1"/>
  <c r="S10" i="11"/>
  <c r="N90" i="11"/>
  <c r="G89" i="11"/>
  <c r="V127" i="11"/>
  <c r="V119" i="11"/>
  <c r="S67" i="11"/>
  <c r="S66" i="11" s="1"/>
  <c r="X66" i="11"/>
  <c r="M84" i="11"/>
  <c r="M113" i="11" s="1"/>
  <c r="J81" i="11"/>
  <c r="H80" i="11"/>
  <c r="G11" i="11"/>
  <c r="N12" i="11"/>
  <c r="H127" i="11" l="1"/>
  <c r="H114" i="11"/>
  <c r="H119" i="11"/>
  <c r="N14" i="11"/>
  <c r="G10" i="11"/>
  <c r="N10" i="11" s="1"/>
  <c r="N11" i="11"/>
  <c r="M127" i="11"/>
  <c r="M114" i="11"/>
  <c r="M119" i="11"/>
  <c r="S127" i="11"/>
  <c r="S119" i="11"/>
  <c r="L82" i="11"/>
  <c r="J86" i="11"/>
  <c r="X119" i="11"/>
  <c r="W113" i="11"/>
  <c r="X127" i="11"/>
  <c r="N101" i="11"/>
  <c r="G99" i="11"/>
  <c r="N99" i="11" s="1"/>
  <c r="N15" i="11"/>
  <c r="L83" i="11"/>
  <c r="J87" i="11"/>
  <c r="O24" i="11"/>
  <c r="P23" i="11"/>
  <c r="O22" i="11"/>
  <c r="O19" i="11" s="1"/>
  <c r="O18" i="11" s="1"/>
  <c r="G52" i="11"/>
  <c r="L47" i="11"/>
  <c r="L19" i="11" s="1"/>
  <c r="L18" i="11" s="1"/>
  <c r="N89" i="11"/>
  <c r="F19" i="11"/>
  <c r="E18" i="11"/>
  <c r="F18" i="11" s="1"/>
  <c r="L81" i="11"/>
  <c r="J80" i="11"/>
  <c r="J85" i="11"/>
  <c r="J84" i="11" s="1"/>
  <c r="J113" i="11" s="1"/>
  <c r="O82" i="11" l="1"/>
  <c r="O86" i="11" s="1"/>
  <c r="O83" i="11"/>
  <c r="O87" i="11" s="1"/>
  <c r="O81" i="11"/>
  <c r="G83" i="11"/>
  <c r="L87" i="11"/>
  <c r="M121" i="11"/>
  <c r="M122" i="11"/>
  <c r="M120" i="11"/>
  <c r="J127" i="11"/>
  <c r="J114" i="11"/>
  <c r="J119" i="11" s="1"/>
  <c r="N52" i="11"/>
  <c r="G47" i="11"/>
  <c r="G81" i="11"/>
  <c r="L80" i="11"/>
  <c r="L85" i="11"/>
  <c r="L84" i="11" s="1"/>
  <c r="L113" i="11" s="1"/>
  <c r="P24" i="11"/>
  <c r="P22" i="11"/>
  <c r="P19" i="11" s="1"/>
  <c r="P18" i="11" s="1"/>
  <c r="X129" i="11"/>
  <c r="X130" i="11"/>
  <c r="G82" i="11"/>
  <c r="L86" i="11"/>
  <c r="G6" i="11"/>
  <c r="W127" i="11"/>
  <c r="W119" i="11"/>
  <c r="L127" i="11" l="1"/>
  <c r="L114" i="11"/>
  <c r="L119" i="11" s="1"/>
  <c r="N83" i="11"/>
  <c r="G87" i="11"/>
  <c r="N87" i="11" s="1"/>
  <c r="X131" i="11"/>
  <c r="O80" i="11"/>
  <c r="O85" i="11"/>
  <c r="O84" i="11" s="1"/>
  <c r="O113" i="11" s="1"/>
  <c r="P83" i="11"/>
  <c r="P87" i="11" s="1"/>
  <c r="P81" i="11"/>
  <c r="P82" i="11"/>
  <c r="P86" i="11" s="1"/>
  <c r="G80" i="11"/>
  <c r="N80" i="11" s="1"/>
  <c r="N81" i="11"/>
  <c r="G85" i="11"/>
  <c r="N82" i="11"/>
  <c r="G86" i="11"/>
  <c r="N86" i="11" s="1"/>
  <c r="N47" i="11"/>
  <c r="G19" i="11"/>
  <c r="O127" i="11" l="1"/>
  <c r="O114" i="11"/>
  <c r="O119" i="11" s="1"/>
  <c r="N19" i="11"/>
  <c r="G18" i="11"/>
  <c r="N18" i="11" s="1"/>
  <c r="N85" i="11"/>
  <c r="G84" i="11"/>
  <c r="P80" i="11"/>
  <c r="P85" i="11"/>
  <c r="P84" i="11" s="1"/>
  <c r="P113" i="11" s="1"/>
  <c r="O120" i="11" l="1"/>
  <c r="O121" i="11"/>
  <c r="O122" i="11"/>
  <c r="O124" i="11" s="1"/>
  <c r="G113" i="11"/>
  <c r="N84" i="11"/>
  <c r="P127" i="11"/>
  <c r="P114" i="11"/>
  <c r="P119" i="11"/>
  <c r="N113" i="11" l="1"/>
  <c r="G127" i="11"/>
  <c r="N127" i="11" s="1"/>
  <c r="G114" i="11"/>
  <c r="N114" i="11" s="1"/>
  <c r="G119" i="11"/>
  <c r="P120" i="11"/>
  <c r="P121" i="11"/>
  <c r="P122" i="11"/>
  <c r="P124" i="11" s="1"/>
  <c r="G122" i="11" l="1"/>
  <c r="N119" i="11"/>
  <c r="G120" i="11"/>
  <c r="N120" i="11" s="1"/>
  <c r="G121" i="11"/>
  <c r="N121" i="11" s="1"/>
  <c r="G124" i="11" l="1"/>
  <c r="N122" i="11"/>
  <c r="BT33" i="4" l="1"/>
  <c r="BS64" i="4" l="1"/>
  <c r="BS61" i="4"/>
  <c r="BS57" i="4"/>
  <c r="BS54" i="4"/>
  <c r="BT27" i="4" l="1"/>
  <c r="BT19" i="4" s="1"/>
  <c r="BT64" i="4" l="1"/>
  <c r="BT61" i="4" l="1"/>
  <c r="BT57" i="4"/>
  <c r="BT54" i="4"/>
  <c r="BS33" i="4" l="1"/>
  <c r="CR33" i="4" l="1"/>
  <c r="CQ33" i="4"/>
  <c r="BT20" i="4"/>
  <c r="BT18" i="4" l="1"/>
  <c r="CR19" i="4"/>
  <c r="BS18" i="4"/>
  <c r="CQ19" i="4"/>
  <c r="CQ20" i="4" l="1"/>
</calcChain>
</file>

<file path=xl/sharedStrings.xml><?xml version="1.0" encoding="utf-8"?>
<sst xmlns="http://schemas.openxmlformats.org/spreadsheetml/2006/main" count="1059" uniqueCount="437">
  <si>
    <t>Показатель</t>
  </si>
  <si>
    <t>план *</t>
  </si>
  <si>
    <t>факт **</t>
  </si>
  <si>
    <t>Примечание ***</t>
  </si>
  <si>
    <t>I</t>
  </si>
  <si>
    <t>тыс. руб.</t>
  </si>
  <si>
    <t>1</t>
  </si>
  <si>
    <t>1.1</t>
  </si>
  <si>
    <t>1.2</t>
  </si>
  <si>
    <t>1.1.1</t>
  </si>
  <si>
    <t>Материальные расходы, всего</t>
  </si>
  <si>
    <t>1.1.2</t>
  </si>
  <si>
    <t>1.1.1.1</t>
  </si>
  <si>
    <t>в том числе на ремонт</t>
  </si>
  <si>
    <t>1.1.1.2</t>
  </si>
  <si>
    <t>1.1.3</t>
  </si>
  <si>
    <t>1.2.1</t>
  </si>
  <si>
    <t>1.2.2</t>
  </si>
  <si>
    <t>1.3</t>
  </si>
  <si>
    <t>II</t>
  </si>
  <si>
    <t>III</t>
  </si>
  <si>
    <t>Примечание:</t>
  </si>
  <si>
    <t>№ п/п</t>
  </si>
  <si>
    <t>на оказание услуг по передаче электрической энергии сетевыми</t>
  </si>
  <si>
    <t>Форма раскрытия информации о структуре и объемах затрат</t>
  </si>
  <si>
    <t>Наименование организации:</t>
  </si>
  <si>
    <t>ИНН:</t>
  </si>
  <si>
    <t>КПП:</t>
  </si>
  <si>
    <t>Структура затрат</t>
  </si>
  <si>
    <t>х</t>
  </si>
  <si>
    <t>IV</t>
  </si>
  <si>
    <t>прочие налоги</t>
  </si>
  <si>
    <t>налог на прибыль</t>
  </si>
  <si>
    <t>отчисления на социальные нужды</t>
  </si>
  <si>
    <t>Фонд оплаты труда</t>
  </si>
  <si>
    <t>1.1.1.3</t>
  </si>
  <si>
    <t>в том числе на работы и услуги производственного характера (в том числе услуги сторонних организаций по содержанию сетей и распределительных устройств)</t>
  </si>
  <si>
    <t>1.1.1.3.1</t>
  </si>
  <si>
    <t>1.1.2.1</t>
  </si>
  <si>
    <t>1.1.3.1</t>
  </si>
  <si>
    <t>в том числе транспортные услуги</t>
  </si>
  <si>
    <t>1.1.3.2</t>
  </si>
  <si>
    <t>Неподконтрольные расходы, включенные в НВВ, всего</t>
  </si>
  <si>
    <t>Оплата услуг ОАО "ФСК ЕЭС"</t>
  </si>
  <si>
    <t>Расходы на оплату технологического присоединения к сетям смежной сетевой организации</t>
  </si>
  <si>
    <t>1.2.3</t>
  </si>
  <si>
    <t>Плата за аренду имущества</t>
  </si>
  <si>
    <t>-</t>
  </si>
  <si>
    <t xml:space="preserve"> гг.</t>
  </si>
  <si>
    <t>1.2.4</t>
  </si>
  <si>
    <t>1.2.5</t>
  </si>
  <si>
    <t>1.2.6</t>
  </si>
  <si>
    <t>1.2.7</t>
  </si>
  <si>
    <t>Расходы сетевой организации, связанные с осуществлением технологического присоединения к электрическим сетям, не включенные в плату за технологическое присоединение</t>
  </si>
  <si>
    <t>Справочно: "Количество льготных технологических присоединений"</t>
  </si>
  <si>
    <t>ед.</t>
  </si>
  <si>
    <t>к приказу Федеральной службы по тарифам</t>
  </si>
  <si>
    <t>от 24 октября 2014 г. № 1831-э</t>
  </si>
  <si>
    <t>1.2.8</t>
  </si>
  <si>
    <t>Необходимая валовая выручка на оплату технологического расхода (потерь) электроэнергии</t>
  </si>
  <si>
    <t>%</t>
  </si>
  <si>
    <t>Натуральные (количественные) показатели, используемые при определении структуры и объемов затрат на оказание услуг по передаче электрической энергии сетевыми организациями</t>
  </si>
  <si>
    <t>шт.</t>
  </si>
  <si>
    <t>общее количество точек подключения на конец года</t>
  </si>
  <si>
    <t>2</t>
  </si>
  <si>
    <t>Трансформаторная мощность подстанций, всего</t>
  </si>
  <si>
    <t>3</t>
  </si>
  <si>
    <t>Количество условных единиц по линиям электропередач, всего</t>
  </si>
  <si>
    <t>у.е.</t>
  </si>
  <si>
    <t>4</t>
  </si>
  <si>
    <t>Количество условных единиц по подстанциям, всего</t>
  </si>
  <si>
    <t>5</t>
  </si>
  <si>
    <t>Длина линий электропередач, всего</t>
  </si>
  <si>
    <t>км</t>
  </si>
  <si>
    <t>6</t>
  </si>
  <si>
    <t>Доля кабельных линий электропередач</t>
  </si>
  <si>
    <t>7</t>
  </si>
  <si>
    <t>7.1</t>
  </si>
  <si>
    <t>в том числе за счет платы за технологическое присоединение</t>
  </si>
  <si>
    <t>8</t>
  </si>
  <si>
    <t>норматив технологического расхода (потерь) электрической энергии, установленный Минэнерго России *****</t>
  </si>
  <si>
    <r>
      <t>_____</t>
    </r>
    <r>
      <rPr>
        <sz val="10"/>
        <rFont val="Times New Roman"/>
        <family val="1"/>
        <charset val="204"/>
      </rPr>
      <t>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  </r>
  </si>
  <si>
    <r>
      <t>_____</t>
    </r>
    <r>
      <rPr>
        <sz val="10"/>
        <rFont val="Times New Roman"/>
        <family val="1"/>
        <charset val="204"/>
      </rPr>
      <t>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28 Основ ценообразования в области регулируемых цен (тарифов) в электроэнергетике, утвержденных постановлением Правительства Российской Федерации от 29.12.2011 № 1178.</t>
    </r>
  </si>
  <si>
    <r>
      <t>_____</t>
    </r>
    <r>
      <rPr>
        <sz val="10"/>
        <rFont val="Times New Roman"/>
        <family val="1"/>
        <charset val="204"/>
      </rPr>
      <t>*****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соответствии с пунктом 4.2.14.8 Положения о Министерстве энергетики Российской Федерации, утвержденного постановлением Правительства Российской Федерации от 28.05.2008 № 400.</t>
    </r>
  </si>
  <si>
    <t>Долгосрочный период регулирования:</t>
  </si>
  <si>
    <t>Средства, подлежащие дополнительному учету по результатам вступивших в законную силу решений суда, решений ФСТ России, принятых по итогам рассмотрения разногласий или досудебного урегулирования споров, решения ФСТ России об отмене решения регулирующего органа, принятого им с превышением полномочий (предписания)</t>
  </si>
  <si>
    <t>Ввод в эксплуатацию новых объектов электросетевого комплекса на конец года</t>
  </si>
  <si>
    <r>
      <t>_____</t>
    </r>
    <r>
      <rPr>
        <sz val="10"/>
        <rFont val="Times New Roman"/>
        <family val="1"/>
        <charset val="204"/>
      </rPr>
      <t>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  </r>
  </si>
  <si>
    <t>МВт∙ч</t>
  </si>
  <si>
    <t>Ед. изм.</t>
  </si>
  <si>
    <t>МВа</t>
  </si>
  <si>
    <t>в том числе на сырье, материалы, запасные части, инструмент, топливо</t>
  </si>
  <si>
    <t>Необходимая валовая выручка на содержание</t>
  </si>
  <si>
    <t>на ремонт</t>
  </si>
  <si>
    <t>1.1.4</t>
  </si>
  <si>
    <t>Справочно:
Объем технологических потерь</t>
  </si>
  <si>
    <t>Справочно:
Цена покупки электрической энергии сетевой организацией в целях компенсации технологического расхода электрической энергии</t>
  </si>
  <si>
    <r>
      <t>_____</t>
    </r>
    <r>
      <rPr>
        <sz val="10"/>
        <rFont val="Times New Roman"/>
        <family val="1"/>
        <charset val="204"/>
      </rPr>
      <t>***</t>
    </r>
    <r>
      <rPr>
        <sz val="10"/>
        <color indexed="9"/>
        <rFont val="Times New Roman"/>
        <family val="1"/>
        <charset val="204"/>
      </rPr>
      <t>_</t>
    </r>
    <r>
      <rPr>
        <sz val="10"/>
        <rFont val="Times New Roman"/>
        <family val="1"/>
        <charset val="204"/>
      </rPr>
      <t>При наличии отклонений фактических значений показателей от плановых значений более чем на 15 процентов в столбце &lt;Примечание&gt; указываются причины их возникновения.</t>
    </r>
  </si>
  <si>
    <t>Приложение 2</t>
  </si>
  <si>
    <t>организациями, регулирование деятельности которых осуществляется</t>
  </si>
  <si>
    <t>методом долгосрочной индексации необходимой валовой выручки</t>
  </si>
  <si>
    <t>Подконтрольные расходы, всего</t>
  </si>
  <si>
    <t>в том числе прибыль на социальное развитие (включая социальные выплаты)</t>
  </si>
  <si>
    <t>1.1.3.3</t>
  </si>
  <si>
    <t>Расходы на обслуживание операционных заемных средств в составе подконтрольных расходов</t>
  </si>
  <si>
    <t>1.1.5</t>
  </si>
  <si>
    <t>Расходы из прибыли в составе подконтрольных расходов</t>
  </si>
  <si>
    <t>расходы на возврат и обслуживание долгосрочных заемных средств, направляемых на финансирование капитальных вложений</t>
  </si>
  <si>
    <t>амортизация</t>
  </si>
  <si>
    <t>прибыль на капитальные вложения</t>
  </si>
  <si>
    <t>1.2.9</t>
  </si>
  <si>
    <t>1.2.10</t>
  </si>
  <si>
    <t>1.2.10.1</t>
  </si>
  <si>
    <t>1.2.11</t>
  </si>
  <si>
    <t>1.2.12</t>
  </si>
  <si>
    <t>недополученный по независящим причинам доход (+)/избыток средств, полученный в предыдущем периоде регулирования (-)</t>
  </si>
  <si>
    <t>5032137342</t>
  </si>
  <si>
    <t>500301001</t>
  </si>
  <si>
    <t>АО "Мособлэнерго"</t>
  </si>
  <si>
    <t>Справочно: расходы на ремонт, всего (пункт 1.1.1.2 + пункт 1.1.2.1 + пункт 1.1.1.3.1)</t>
  </si>
  <si>
    <t xml:space="preserve">Прочие подконтрольные расходы </t>
  </si>
  <si>
    <t xml:space="preserve">прочие неподконтрольные расходы </t>
  </si>
  <si>
    <t>в том числе прочие расходы ****</t>
  </si>
  <si>
    <t>3.1</t>
  </si>
  <si>
    <t>3.2</t>
  </si>
  <si>
    <t>3.3</t>
  </si>
  <si>
    <t>в том числе количество условных единиц по линиям электропередач на уровне напряжения 35 кВ</t>
  </si>
  <si>
    <t>в том числе количество условных единиц по линиям электропередач на уровне напряжения 10 кВ</t>
  </si>
  <si>
    <t>в том числе количество условных единиц по линиям электропередач на уровне напряжения 0,4 кВ</t>
  </si>
  <si>
    <t>4.1</t>
  </si>
  <si>
    <t>в том числе количество условных единиц по подстанциям на уровне напряжения 35 кВ</t>
  </si>
  <si>
    <t>4.2</t>
  </si>
  <si>
    <t>в том числе количество условных единиц по подстанциям на уровне напряжения 10/0,4 кВ</t>
  </si>
  <si>
    <t>5.1</t>
  </si>
  <si>
    <t>в том числе длина линий электропередач на уровне напряжения 35 кВ</t>
  </si>
  <si>
    <t>5.2</t>
  </si>
  <si>
    <t>в том числе длина линий электропередач на уровне напряжения 10 кВ</t>
  </si>
  <si>
    <t>5.3</t>
  </si>
  <si>
    <t>в том числе длина линий электропередач на уровне напряжения 0,4 кВ</t>
  </si>
  <si>
    <t>2.1</t>
  </si>
  <si>
    <t>2.2</t>
  </si>
  <si>
    <t>в том числе трансформаторная мощность подстанций на уровне напряжения 35 кВ</t>
  </si>
  <si>
    <t>в том числе трансформаторная мощность подстанций на уровне напряжения 10 кВ</t>
  </si>
  <si>
    <t>Год</t>
  </si>
  <si>
    <t>план 2018</t>
  </si>
  <si>
    <t>факт 2018</t>
  </si>
  <si>
    <t>Прочие подконтрольные расходы (с расшифровкой)</t>
  </si>
  <si>
    <t>в том числе прочие расходы (с расшифровкой)****</t>
  </si>
  <si>
    <t>1.1.3.3.1</t>
  </si>
  <si>
    <t>Услуги связи</t>
  </si>
  <si>
    <t>1.1.3.3.2</t>
  </si>
  <si>
    <t>Расходы на охрану и пожарную безопасность</t>
  </si>
  <si>
    <t>1.1.3.3.3</t>
  </si>
  <si>
    <t>расходы на командировки и представительские</t>
  </si>
  <si>
    <t>1.1.3.3.4</t>
  </si>
  <si>
    <t>расходы на обучение персонала</t>
  </si>
  <si>
    <t>1.1.3.3.5</t>
  </si>
  <si>
    <t>расходы на страхование</t>
  </si>
  <si>
    <t>1.1.3.3.6</t>
  </si>
  <si>
    <t>расходы на юридические услуги</t>
  </si>
  <si>
    <t>1.1.3.3.7</t>
  </si>
  <si>
    <t>расходы на консультационные услуги</t>
  </si>
  <si>
    <t>1.1.3.3.8</t>
  </si>
  <si>
    <t>расходы на аудиторские услуги</t>
  </si>
  <si>
    <t>1.1.3.3.9</t>
  </si>
  <si>
    <t>расходы на обеспечение нормальных условий труда и мер по технике безопасности</t>
  </si>
  <si>
    <t>1.1.3.3.10</t>
  </si>
  <si>
    <t>расходы на услуги банков</t>
  </si>
  <si>
    <t>1.1.3.3.11</t>
  </si>
  <si>
    <t>работы и услуги непроизводственного характера</t>
  </si>
  <si>
    <t>иные расходы, связанные с производством и (или) реализацией</t>
  </si>
  <si>
    <t>Расходы на содержание зданий и помещений (по регулируемым тарифам)</t>
  </si>
  <si>
    <t>прочие неподконтрольные расходы (с расшифровкой)</t>
  </si>
  <si>
    <t>1.2.12.1</t>
  </si>
  <si>
    <t>Результаты деятельности регулируемой организации</t>
  </si>
  <si>
    <t>1.2.12.2</t>
  </si>
  <si>
    <t>Корректировка НВВ с учетом надежности и качества</t>
  </si>
  <si>
    <t>Справочно: расходы на ремонт, всего (пункт 1.1.1.2 + пункт 1.1.2.1 + пункт 1.1.3.1)</t>
  </si>
  <si>
    <t>Справочно:</t>
  </si>
  <si>
    <t>Объем технологических потерь</t>
  </si>
  <si>
    <t>Цена покупки электрической энергии сетевой организацией в целях компенсации технологического расхода электрической энергии</t>
  </si>
  <si>
    <t>тыс. руб./МВт.ч.</t>
  </si>
  <si>
    <t>2.n</t>
  </si>
  <si>
    <t>в том числе трансформаторная мощность подстанций на уровне напряжения СН2</t>
  </si>
  <si>
    <t>3.n</t>
  </si>
  <si>
    <t>в том числе количество условных единиц по линиям электропередач на уровне напряжения СН2</t>
  </si>
  <si>
    <t>в том числе количество условных единиц по линиям электропередач на уровне напряжения НН</t>
  </si>
  <si>
    <t>4.n</t>
  </si>
  <si>
    <t>в том числе количество условных единиц по подстанциям на уровне напряжения СН2</t>
  </si>
  <si>
    <t>5.n</t>
  </si>
  <si>
    <t>в том числе длина линий электропередач на i уровне напряжения</t>
  </si>
  <si>
    <t>_____*_В случае определения плановых значений показателей органами исполнительной власти в области государственного регулирования тарифов при установлении тарифов на услуги по передаче электрической энергии в столбце &lt;план&gt; указываются соответствующие значения. Плановые значения составляющих подконтрольных расходов раскрываются в отношении расходов, учтенных регулирующим органом на первый год долгосрочного периода регулирования.</t>
  </si>
  <si>
    <t>_____**_Информация о фактических затратах на оказание регулируемых услуг заполняется на основании данных раздельного учета расходов по регулируемым видам деятельности.</t>
  </si>
  <si>
    <t>Приложение № 4</t>
  </si>
  <si>
    <t>Приложение № 5</t>
  </si>
  <si>
    <t>БЮДЖЕТ ДОХОДОВ И РАСХОДОВ АО "Мособлэнерго"</t>
  </si>
  <si>
    <t>Виды продукции</t>
  </si>
  <si>
    <t>отклонение,%</t>
  </si>
  <si>
    <t>план 2023</t>
  </si>
  <si>
    <t>Темп роста (снижения) к отчетному году, %</t>
  </si>
  <si>
    <t>Прогноз 2024</t>
  </si>
  <si>
    <t>Прогноз 2025</t>
  </si>
  <si>
    <t>факт 2023</t>
  </si>
  <si>
    <t>план</t>
  </si>
  <si>
    <t>факт</t>
  </si>
  <si>
    <t>Всего</t>
  </si>
  <si>
    <t>в разрезе периодов</t>
  </si>
  <si>
    <t>всего</t>
  </si>
  <si>
    <t>1 кв.</t>
  </si>
  <si>
    <t>2 кв.</t>
  </si>
  <si>
    <t>1 п/г</t>
  </si>
  <si>
    <t>3 кв.</t>
  </si>
  <si>
    <t>9 мес.</t>
  </si>
  <si>
    <t>4 кв.</t>
  </si>
  <si>
    <t>I.</t>
  </si>
  <si>
    <t>Доходы (всего)</t>
  </si>
  <si>
    <t>1.1.</t>
  </si>
  <si>
    <t>Выручка от реализации сетевых услуг</t>
  </si>
  <si>
    <t>тыс.руб.</t>
  </si>
  <si>
    <t>1.1.1.</t>
  </si>
  <si>
    <t>по одноставочному тарифу</t>
  </si>
  <si>
    <t>1.1.3.</t>
  </si>
  <si>
    <t>выручка по бездоговорному/безучетному потреблению</t>
  </si>
  <si>
    <t>1.2.</t>
  </si>
  <si>
    <t>Выручка от техприсоединения (в том числе орг.услуги)</t>
  </si>
  <si>
    <t>1.3.</t>
  </si>
  <si>
    <t xml:space="preserve">   Выручка по прочим видам деятельности</t>
  </si>
  <si>
    <t>II.</t>
  </si>
  <si>
    <t>Расходы (всего)</t>
  </si>
  <si>
    <t>II.1.</t>
  </si>
  <si>
    <t>Производственные и управленческие расходы</t>
  </si>
  <si>
    <t>2.1.</t>
  </si>
  <si>
    <t>Покупная электроэнергия (потери)</t>
  </si>
  <si>
    <t>2.2.</t>
  </si>
  <si>
    <t>Услуги по передаче электроэнергии по ЕНЭС России</t>
  </si>
  <si>
    <t>2.3.</t>
  </si>
  <si>
    <t>Затраты на оплату труда (с отчислениями)</t>
  </si>
  <si>
    <t>2.3.1.</t>
  </si>
  <si>
    <t>Затраты на оплату труда</t>
  </si>
  <si>
    <t>2.3.2.</t>
  </si>
  <si>
    <t>Внебюджетные фонды</t>
  </si>
  <si>
    <t>2.4.</t>
  </si>
  <si>
    <t>Материалы</t>
  </si>
  <si>
    <t>2.4.4.</t>
  </si>
  <si>
    <t>Канцелярские, почтово-телеграфные расходы, бумага, бланки</t>
  </si>
  <si>
    <t>Инвентарь и инструменты производственного назначения</t>
  </si>
  <si>
    <t>2.4.1.</t>
  </si>
  <si>
    <t>Материалы на эксплуатацию и ремонт АИИСКУЭ</t>
  </si>
  <si>
    <t>2.4.5.</t>
  </si>
  <si>
    <t>Спецодежда, спецобувь, СИЗ</t>
  </si>
  <si>
    <t>Материалы непроизводственного назначения</t>
  </si>
  <si>
    <t>Резерв под снижение стоимости запасов</t>
  </si>
  <si>
    <t>Прочие вспомогательные материалы</t>
  </si>
  <si>
    <t>2.5.</t>
  </si>
  <si>
    <t>Амортизация</t>
  </si>
  <si>
    <t>2.6.</t>
  </si>
  <si>
    <t>Аренда</t>
  </si>
  <si>
    <t>2.6.1.</t>
  </si>
  <si>
    <t>Аренда электрических сетей</t>
  </si>
  <si>
    <t>2.6.2.</t>
  </si>
  <si>
    <t>Офисные здания, производственные помещения</t>
  </si>
  <si>
    <t>2.6.4.</t>
  </si>
  <si>
    <t>Оборудование</t>
  </si>
  <si>
    <t>2.6.5.</t>
  </si>
  <si>
    <t>Транспорт</t>
  </si>
  <si>
    <t xml:space="preserve">                 в т.ч. лизинг</t>
  </si>
  <si>
    <t>2.6.6.</t>
  </si>
  <si>
    <t>Прочая</t>
  </si>
  <si>
    <t>2.7.</t>
  </si>
  <si>
    <t>Расходы на содержание автотранспорта</t>
  </si>
  <si>
    <t>2.7.1.</t>
  </si>
  <si>
    <t>ГСМ</t>
  </si>
  <si>
    <t>2.7.2.</t>
  </si>
  <si>
    <t>Материалы, запчасти на ремонт автотранспорта</t>
  </si>
  <si>
    <t>2.7.3.</t>
  </si>
  <si>
    <t>Услуги по ремонту,ТО и техосмотру автотранспорта</t>
  </si>
  <si>
    <t>2.7.4.</t>
  </si>
  <si>
    <t>Прочие расходы</t>
  </si>
  <si>
    <t>2.8.</t>
  </si>
  <si>
    <t>Работы и услуги сторонних организаций производственного характера, в т.ч.</t>
  </si>
  <si>
    <t>2.8.1.</t>
  </si>
  <si>
    <t>Работы по капремонту</t>
  </si>
  <si>
    <t>2.8.2.</t>
  </si>
  <si>
    <t>Услуги по ремонтно-эксплуатационному обслуживанию эл.сетей и АИИСКУЭ</t>
  </si>
  <si>
    <t>2.8.3.</t>
  </si>
  <si>
    <t>Услуги по коммерческому учету и формированию полезного отпуска э/энергии</t>
  </si>
  <si>
    <t>2.8.4.</t>
  </si>
  <si>
    <t>Расходы на выполнение работ, связанных с техприсоединением</t>
  </si>
  <si>
    <t>2.8.5.</t>
  </si>
  <si>
    <t>Прочие услуги сторонних организаций, в том числе</t>
  </si>
  <si>
    <t>расходы на сертификацию</t>
  </si>
  <si>
    <t>поверка приборов учета, обслуживание АИИСКУЭ, проведение экспертиз</t>
  </si>
  <si>
    <t>техническое освидетельствование эл.сетевого имущества</t>
  </si>
  <si>
    <t>прочее</t>
  </si>
  <si>
    <t>2.9.</t>
  </si>
  <si>
    <t>Страхование</t>
  </si>
  <si>
    <t>2.9.1.</t>
  </si>
  <si>
    <t>Страхование от несчастных случаев</t>
  </si>
  <si>
    <t>2.9.2.</t>
  </si>
  <si>
    <t>ДМС</t>
  </si>
  <si>
    <t>2.9.3.</t>
  </si>
  <si>
    <t>ОСАГО</t>
  </si>
  <si>
    <t>2.9.4.</t>
  </si>
  <si>
    <t>КАСКО</t>
  </si>
  <si>
    <t>2.9.5.</t>
  </si>
  <si>
    <t>Прочее</t>
  </si>
  <si>
    <t>2.10.</t>
  </si>
  <si>
    <t>Налоги из себестоимости</t>
  </si>
  <si>
    <t>2.10.1.</t>
  </si>
  <si>
    <t>Транспортный налог</t>
  </si>
  <si>
    <t>2.10.2.</t>
  </si>
  <si>
    <t>Платежи за землю</t>
  </si>
  <si>
    <t>2.11.</t>
  </si>
  <si>
    <t>Прочие расходы из себестоимости</t>
  </si>
  <si>
    <t>2.11.1.</t>
  </si>
  <si>
    <t>Землеустроительные работы по определению охранных зон</t>
  </si>
  <si>
    <t>2.11.3.</t>
  </si>
  <si>
    <t>Охрана труда</t>
  </si>
  <si>
    <t>2.11.4.</t>
  </si>
  <si>
    <t>Расходы на персонал (обучение, аттестация, командировочные, подбор и т.д.)</t>
  </si>
  <si>
    <t>2.11.6.</t>
  </si>
  <si>
    <t>Коммунальные услуги (в т.ч. эл/эн, тепло, вода, вывоз ТБО)</t>
  </si>
  <si>
    <t>2.11.7.</t>
  </si>
  <si>
    <t xml:space="preserve">Аудит, информационно-консультационные и юридические услуги, подписка </t>
  </si>
  <si>
    <t>2.11.8.</t>
  </si>
  <si>
    <t>2.11.9.</t>
  </si>
  <si>
    <t>Охрана и безопасность</t>
  </si>
  <si>
    <t>2.11.10.</t>
  </si>
  <si>
    <t>Реклама и маркетинг</t>
  </si>
  <si>
    <t>2.11.11.</t>
  </si>
  <si>
    <t>Расходы на программное обеспечение</t>
  </si>
  <si>
    <t>2.11.13.</t>
  </si>
  <si>
    <t>Прочее (в том числе резерв на оплату отпусков)</t>
  </si>
  <si>
    <t>II.2</t>
  </si>
  <si>
    <t>Коммерческие раходы</t>
  </si>
  <si>
    <t>III.</t>
  </si>
  <si>
    <t>Полная себестоимость</t>
  </si>
  <si>
    <t>3.1.</t>
  </si>
  <si>
    <t>Полная себестоимость сетевых услуг</t>
  </si>
  <si>
    <t>3.2.</t>
  </si>
  <si>
    <t>Полная себестоимость услуг по техприсоединению</t>
  </si>
  <si>
    <t>3.3.</t>
  </si>
  <si>
    <t>Полная себестоимость прочих видов деятельности</t>
  </si>
  <si>
    <t>IV.</t>
  </si>
  <si>
    <t>Прибыль (убыток) от реализации</t>
  </si>
  <si>
    <t>4.1.</t>
  </si>
  <si>
    <t>Прибыль (убыток) от реализации по сетевым услугам</t>
  </si>
  <si>
    <t>4.2.</t>
  </si>
  <si>
    <t>Прибыль (убыток) от техприсоединения</t>
  </si>
  <si>
    <t>4.3.</t>
  </si>
  <si>
    <t>Прибыль (убыток) от реализации по прочим видам деятельности</t>
  </si>
  <si>
    <t>V.</t>
  </si>
  <si>
    <t>Прочие  доходы</t>
  </si>
  <si>
    <t>5.1.</t>
  </si>
  <si>
    <t>Проценты к получению</t>
  </si>
  <si>
    <t>5.2.</t>
  </si>
  <si>
    <t>Доходы от участия в других организациях</t>
  </si>
  <si>
    <t>5.3.</t>
  </si>
  <si>
    <t>Реализация ЦБ</t>
  </si>
  <si>
    <t>4.4.</t>
  </si>
  <si>
    <t>Реализация ОС и ТМЦ</t>
  </si>
  <si>
    <t>5.5.</t>
  </si>
  <si>
    <t>Убытки прошлых лет</t>
  </si>
  <si>
    <t>5.6.</t>
  </si>
  <si>
    <t>Списание кредиторской задолженности</t>
  </si>
  <si>
    <t>5.7.</t>
  </si>
  <si>
    <t>Восстановление резервов по сомнительным долгам</t>
  </si>
  <si>
    <t>5.8.</t>
  </si>
  <si>
    <t>Прочие доходы</t>
  </si>
  <si>
    <t>VI.</t>
  </si>
  <si>
    <t>6.1.</t>
  </si>
  <si>
    <t>6.2.</t>
  </si>
  <si>
    <t>6.3.</t>
  </si>
  <si>
    <t>Услуги банка</t>
  </si>
  <si>
    <t>6.4.</t>
  </si>
  <si>
    <t>Обслуживание кредитов и займов</t>
  </si>
  <si>
    <t>6.5.</t>
  </si>
  <si>
    <t>Списание дебиторской задолженности</t>
  </si>
  <si>
    <t>6.6.</t>
  </si>
  <si>
    <t>Социальные выплаты</t>
  </si>
  <si>
    <t>6.7.</t>
  </si>
  <si>
    <t>Создание резервов по сомнительным долгам</t>
  </si>
  <si>
    <t>6.8.</t>
  </si>
  <si>
    <t>6.9.</t>
  </si>
  <si>
    <t>Процентные расходы</t>
  </si>
  <si>
    <t>6.10.</t>
  </si>
  <si>
    <t>Налог на имущество</t>
  </si>
  <si>
    <t>6.11.</t>
  </si>
  <si>
    <t>Расходы на компенсацию сверхнормативных потерь</t>
  </si>
  <si>
    <t>VII.</t>
  </si>
  <si>
    <t>Резерв на непредвиденные расходы</t>
  </si>
  <si>
    <t>VIII.</t>
  </si>
  <si>
    <t>Прибыль до налогообложения</t>
  </si>
  <si>
    <t>8.1.</t>
  </si>
  <si>
    <t>Налог на прибыль и иные аналогичные обязательные платежи</t>
  </si>
  <si>
    <t>8.2.</t>
  </si>
  <si>
    <t>Штрафные санкции</t>
  </si>
  <si>
    <t>8.3.</t>
  </si>
  <si>
    <t>Отложенные налоговые обязательства</t>
  </si>
  <si>
    <t>8.4.</t>
  </si>
  <si>
    <t>Отложенные налоговые активы</t>
  </si>
  <si>
    <t>8.5.</t>
  </si>
  <si>
    <t>Изменение налоговых активов и обязательств</t>
  </si>
  <si>
    <t>IX.</t>
  </si>
  <si>
    <t>Чистая прибыль, в т.ч.</t>
  </si>
  <si>
    <t xml:space="preserve">     от услуг по передаче электроэнергии</t>
  </si>
  <si>
    <t xml:space="preserve">     от услуг по тех. присоединению</t>
  </si>
  <si>
    <t xml:space="preserve">     от прочих видов деятельности</t>
  </si>
  <si>
    <t>Выплаты дивидендов</t>
  </si>
  <si>
    <t>X.</t>
  </si>
  <si>
    <t>Нераспределенная прибыль</t>
  </si>
  <si>
    <t xml:space="preserve">EBITDA </t>
  </si>
  <si>
    <t xml:space="preserve">Передача </t>
  </si>
  <si>
    <t>не утверждается</t>
  </si>
  <si>
    <t>2024 год</t>
  </si>
  <si>
    <t>5.4.</t>
  </si>
  <si>
    <t>2.11.5.</t>
  </si>
  <si>
    <t>2.11.2.</t>
  </si>
  <si>
    <t>Страхование гражданской ответственности организации, эксплуатирующей опасные объекты</t>
  </si>
  <si>
    <t>Добровольное медицинское страхование</t>
  </si>
  <si>
    <t>поверка приборов учета, проведение экспертиз</t>
  </si>
  <si>
    <t>Бензин, ГСМ</t>
  </si>
  <si>
    <t>2.6.3.</t>
  </si>
  <si>
    <t>2.4.6.</t>
  </si>
  <si>
    <t>2.4.3.</t>
  </si>
  <si>
    <t>2.4.2.</t>
  </si>
  <si>
    <t>4 квартал</t>
  </si>
  <si>
    <t>9 месяцев</t>
  </si>
  <si>
    <t>3 квартал</t>
  </si>
  <si>
    <t>1 полугодие</t>
  </si>
  <si>
    <t>2 квартал</t>
  </si>
  <si>
    <t>1 квартал</t>
  </si>
  <si>
    <t>Прогноз 2026</t>
  </si>
  <si>
    <t>план 2024</t>
  </si>
  <si>
    <t>2025</t>
  </si>
  <si>
    <t>2029</t>
  </si>
  <si>
    <t>Заместитель генерального директора по экономике и финансам                                                                                                    В.Н. Мельничук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</si>
</sst>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8">
    <numFmt numFmtId="43" formatCode="_-* #,##0.00_-;\-* #,##0.00_-;_-* &quot;-&quot;??_-;_-@_-"/>
    <numFmt numFmtId="164" formatCode="_-* #,##0.00_р_._-;\-* #,##0.00_р_._-;_-* &quot;-&quot;??_р_._-;_-@_-"/>
    <numFmt numFmtId="165" formatCode="_-* #,##0_р_._-;\-* #,##0_р_._-;_-* &quot;-&quot;??_р_._-;_-@_-"/>
    <numFmt numFmtId="166" formatCode="_-* #,##0.000_р_._-;\-* #,##0.000_р_._-;_-* &quot;-&quot;??_р_._-;_-@_-"/>
    <numFmt numFmtId="167" formatCode="_-* #,##0.00\ _₽_-;\-* #,##0.00\ _₽_-;_-* &quot;-&quot;??\ _₽_-;_-@_-"/>
    <numFmt numFmtId="168" formatCode="_-* #,##0.0000_р_._-;\-* #,##0.0000_р_._-;_-* &quot;-&quot;??_р_._-;_-@_-"/>
    <numFmt numFmtId="169" formatCode="#,##0_ ;\-#,##0\ "/>
    <numFmt numFmtId="170" formatCode="_-* #,##0_-;\-* #,##0_-;_-* &quot;-&quot;??_-;_-@_-"/>
  </numFmts>
  <fonts count="5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color indexed="9"/>
      <name val="Times New Roman"/>
      <family val="1"/>
      <charset val="204"/>
    </font>
    <font>
      <sz val="10.5"/>
      <name val="Times New Roman"/>
      <family val="1"/>
      <charset val="204"/>
    </font>
    <font>
      <b/>
      <sz val="10.5"/>
      <name val="Times New Roman"/>
      <family val="1"/>
      <charset val="204"/>
    </font>
    <font>
      <b/>
      <sz val="11"/>
      <name val="Times New Roman"/>
      <family val="1"/>
      <charset val="204"/>
    </font>
    <font>
      <sz val="8"/>
      <name val="Arial"/>
      <family val="2"/>
    </font>
    <font>
      <sz val="10"/>
      <name val="Arial"/>
      <family val="2"/>
      <charset val="204"/>
    </font>
    <font>
      <u/>
      <sz val="8"/>
      <color indexed="12"/>
      <name val="Arial Cyr"/>
      <charset val="204"/>
    </font>
    <font>
      <sz val="10"/>
      <name val="Helv"/>
      <charset val="204"/>
    </font>
    <font>
      <sz val="10.5"/>
      <color theme="1"/>
      <name val="Times New Roman"/>
      <family val="1"/>
      <charset val="204"/>
    </font>
    <font>
      <b/>
      <sz val="10.5"/>
      <color theme="1"/>
      <name val="Times New Roman"/>
      <family val="1"/>
      <charset val="204"/>
    </font>
    <font>
      <sz val="11"/>
      <color rgb="FF1A1A1A"/>
      <name val="Times New Roman"/>
      <family val="1"/>
      <charset val="204"/>
    </font>
    <font>
      <b/>
      <sz val="12"/>
      <color rgb="FF1A1A1A"/>
      <name val="Times New Roman"/>
      <family val="1"/>
      <charset val="204"/>
    </font>
    <font>
      <sz val="11"/>
      <color rgb="FFFFFFFF"/>
      <name val="Times New Roman"/>
      <family val="1"/>
      <charset val="204"/>
    </font>
    <font>
      <b/>
      <sz val="18"/>
      <color theme="0"/>
      <name val="Times New Roman"/>
      <family val="1"/>
      <charset val="204"/>
    </font>
    <font>
      <sz val="18"/>
      <color theme="0"/>
      <name val="Times New Roman"/>
      <family val="1"/>
      <charset val="204"/>
    </font>
    <font>
      <sz val="18"/>
      <color theme="0"/>
      <name val="Arial"/>
      <family val="2"/>
      <charset val="204"/>
    </font>
    <font>
      <sz val="12"/>
      <color theme="0"/>
      <name val="Times New Roman"/>
      <family val="1"/>
      <charset val="204"/>
    </font>
    <font>
      <b/>
      <sz val="14"/>
      <color theme="0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name val="Times New Roman"/>
      <family val="1"/>
      <charset val="204"/>
    </font>
    <font>
      <sz val="18"/>
      <name val="Arial"/>
      <family val="2"/>
      <charset val="204"/>
    </font>
    <font>
      <b/>
      <u/>
      <sz val="18"/>
      <name val="Times New Roman"/>
      <family val="1"/>
      <charset val="204"/>
    </font>
    <font>
      <sz val="18"/>
      <name val="Calibri"/>
      <family val="2"/>
      <charset val="204"/>
      <scheme val="minor"/>
    </font>
    <font>
      <b/>
      <u/>
      <sz val="16"/>
      <name val="Times New Roman"/>
      <family val="1"/>
      <charset val="204"/>
    </font>
    <font>
      <b/>
      <sz val="18"/>
      <name val="Times New Roman Cyr"/>
      <charset val="204"/>
    </font>
    <font>
      <sz val="18"/>
      <color theme="1"/>
      <name val="Calibri"/>
      <family val="2"/>
      <charset val="204"/>
      <scheme val="minor"/>
    </font>
    <font>
      <b/>
      <sz val="18"/>
      <name val="Arial"/>
      <family val="2"/>
      <charset val="204"/>
    </font>
    <font>
      <b/>
      <sz val="18"/>
      <color theme="1"/>
      <name val="Calibri"/>
      <family val="2"/>
      <charset val="204"/>
      <scheme val="minor"/>
    </font>
    <font>
      <i/>
      <sz val="18"/>
      <name val="Times New Roman"/>
      <family val="1"/>
      <charset val="204"/>
    </font>
    <font>
      <b/>
      <i/>
      <sz val="18"/>
      <name val="Arial"/>
      <family val="2"/>
      <charset val="204"/>
    </font>
    <font>
      <i/>
      <sz val="18"/>
      <name val="Arial"/>
      <family val="2"/>
      <charset val="204"/>
    </font>
    <font>
      <b/>
      <i/>
      <sz val="18"/>
      <name val="Times New Roman"/>
      <family val="1"/>
      <charset val="204"/>
    </font>
    <font>
      <sz val="18"/>
      <color theme="0"/>
      <name val="Calibri"/>
      <family val="2"/>
      <charset val="204"/>
      <scheme val="minor"/>
    </font>
    <font>
      <sz val="10"/>
      <color theme="0"/>
      <name val="Arial"/>
      <family val="2"/>
      <charset val="204"/>
    </font>
    <font>
      <sz val="10"/>
      <name val="Arial"/>
      <family val="2"/>
      <charset val="204"/>
    </font>
    <font>
      <b/>
      <u/>
      <sz val="18"/>
      <color theme="0"/>
      <name val="Times New Roman"/>
      <family val="1"/>
      <charset val="204"/>
    </font>
    <font>
      <b/>
      <u/>
      <sz val="16"/>
      <color theme="0"/>
      <name val="Times New Roman"/>
      <family val="1"/>
      <charset val="204"/>
    </font>
    <font>
      <b/>
      <u/>
      <sz val="18"/>
      <color rgb="FFFF0000"/>
      <name val="Times New Roman"/>
      <family val="1"/>
      <charset val="204"/>
    </font>
    <font>
      <sz val="18"/>
      <color rgb="FFFF0000"/>
      <name val="Arial"/>
      <family val="2"/>
      <charset val="204"/>
    </font>
    <font>
      <sz val="12"/>
      <color rgb="FFFF0000"/>
      <name val="Times New Roman"/>
      <family val="1"/>
      <charset val="204"/>
    </font>
    <font>
      <sz val="18"/>
      <color rgb="FFFF0000"/>
      <name val="Times New Roman"/>
      <family val="1"/>
      <charset val="204"/>
    </font>
    <font>
      <b/>
      <sz val="14"/>
      <color rgb="FFFF0000"/>
      <name val="Times New Roman"/>
      <family val="1"/>
      <charset val="204"/>
    </font>
    <font>
      <b/>
      <sz val="18"/>
      <color rgb="FFFF0000"/>
      <name val="Times New Roman"/>
      <family val="1"/>
      <charset val="204"/>
    </font>
  </fonts>
  <fills count="10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CCFFFF"/>
        <bgColor rgb="FFC9F5DF"/>
      </patternFill>
    </fill>
    <fill>
      <patternFill patternType="solid">
        <fgColor rgb="FFFFFFFF"/>
        <bgColor rgb="FFFFFFCC"/>
      </patternFill>
    </fill>
    <fill>
      <patternFill patternType="solid">
        <fgColor rgb="FFCCFFCC"/>
        <bgColor rgb="FFC9F5DF"/>
      </patternFill>
    </fill>
    <fill>
      <patternFill patternType="solid">
        <fgColor rgb="FFF7F7B0"/>
        <bgColor rgb="FFF4F49C"/>
      </patternFill>
    </fill>
    <fill>
      <patternFill patternType="solid">
        <fgColor theme="0"/>
        <bgColor rgb="FFC9F5DF"/>
      </patternFill>
    </fill>
    <fill>
      <patternFill patternType="solid">
        <fgColor rgb="FFFFFF00"/>
        <bgColor indexed="64"/>
      </patternFill>
    </fill>
  </fills>
  <borders count="4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EFEFEF"/>
      </top>
      <bottom style="medium">
        <color rgb="FFEFEFEF"/>
      </bottom>
      <diagonal/>
    </border>
    <border>
      <left/>
      <right/>
      <top style="medium">
        <color rgb="FFEFEFEF"/>
      </top>
      <bottom style="medium">
        <color rgb="FFEFEFEF"/>
      </bottom>
      <diagonal/>
    </border>
    <border>
      <left/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EFEFEF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FEFEF"/>
      </right>
      <top style="medium">
        <color rgb="FF000000"/>
      </top>
      <bottom style="medium">
        <color rgb="FF000000"/>
      </bottom>
      <diagonal/>
    </border>
    <border>
      <left style="medium">
        <color rgb="FFEFEFEF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EFEFEF"/>
      </right>
      <top style="medium">
        <color rgb="FF000000"/>
      </top>
      <bottom/>
      <diagonal/>
    </border>
    <border>
      <left style="medium">
        <color rgb="FF000000"/>
      </left>
      <right style="medium">
        <color rgb="FFEFEFEF"/>
      </right>
      <top/>
      <bottom style="medium">
        <color rgb="FF000000"/>
      </bottom>
      <diagonal/>
    </border>
    <border>
      <left style="medium">
        <color rgb="FFEFEFEF"/>
      </left>
      <right/>
      <top style="medium">
        <color rgb="FF000000"/>
      </top>
      <bottom/>
      <diagonal/>
    </border>
    <border>
      <left/>
      <right style="medium">
        <color rgb="FFEFEFEF"/>
      </right>
      <top style="medium">
        <color rgb="FF000000"/>
      </top>
      <bottom/>
      <diagonal/>
    </border>
    <border>
      <left style="medium">
        <color rgb="FFEFEFEF"/>
      </left>
      <right/>
      <top/>
      <bottom style="medium">
        <color rgb="FF000000"/>
      </bottom>
      <diagonal/>
    </border>
    <border>
      <left/>
      <right style="medium">
        <color rgb="FFEFEFEF"/>
      </right>
      <top/>
      <bottom style="medium">
        <color rgb="FF000000"/>
      </bottom>
      <diagonal/>
    </border>
    <border>
      <left style="medium">
        <color rgb="FFEFEFEF"/>
      </left>
      <right style="medium">
        <color rgb="FF000000"/>
      </right>
      <top style="medium">
        <color rgb="FF000000"/>
      </top>
      <bottom/>
      <diagonal/>
    </border>
    <border>
      <left style="medium">
        <color rgb="FFEFEFEF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EFEFEF"/>
      </left>
      <right/>
      <top style="medium">
        <color rgb="FF000000"/>
      </top>
      <bottom style="medium">
        <color rgb="FFEFEFEF"/>
      </bottom>
      <diagonal/>
    </border>
    <border>
      <left/>
      <right style="medium">
        <color rgb="FFEFEFEF"/>
      </right>
      <top style="medium">
        <color rgb="FF000000"/>
      </top>
      <bottom style="medium">
        <color rgb="FFEFEFE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hair">
        <color auto="1"/>
      </left>
      <right style="hair">
        <color auto="1"/>
      </right>
      <top/>
      <bottom/>
      <diagonal/>
    </border>
  </borders>
  <cellStyleXfs count="18">
    <xf numFmtId="0" fontId="0" fillId="0" borderId="0"/>
    <xf numFmtId="164" fontId="5" fillId="0" borderId="0" applyFont="0" applyFill="0" applyBorder="0" applyAlignment="0" applyProtection="0"/>
    <xf numFmtId="0" fontId="4" fillId="0" borderId="0"/>
    <xf numFmtId="0" fontId="15" fillId="0" borderId="0"/>
    <xf numFmtId="0" fontId="16" fillId="0" borderId="0" applyNumberFormat="0" applyFill="0" applyBorder="0" applyAlignment="0" applyProtection="0">
      <alignment vertical="top"/>
      <protection locked="0"/>
    </xf>
    <xf numFmtId="164" fontId="4" fillId="0" borderId="0" applyFont="0" applyFill="0" applyBorder="0" applyAlignment="0" applyProtection="0"/>
    <xf numFmtId="0" fontId="17" fillId="0" borderId="0"/>
    <xf numFmtId="0" fontId="14" fillId="0" borderId="0"/>
    <xf numFmtId="0" fontId="3" fillId="0" borderId="0"/>
    <xf numFmtId="164" fontId="3" fillId="0" borderId="0" applyFont="0" applyFill="0" applyBorder="0" applyAlignment="0" applyProtection="0"/>
    <xf numFmtId="0" fontId="2" fillId="0" borderId="0"/>
    <xf numFmtId="0" fontId="15" fillId="0" borderId="0"/>
    <xf numFmtId="43" fontId="2" fillId="0" borderId="0" applyFont="0" applyFill="0" applyBorder="0" applyAlignment="0" applyProtection="0"/>
    <xf numFmtId="164" fontId="15" fillId="0" borderId="0" applyFont="0" applyFill="0" applyBorder="0" applyAlignment="0" applyProtection="0"/>
    <xf numFmtId="0" fontId="1" fillId="0" borderId="0"/>
    <xf numFmtId="0" fontId="44" fillId="0" borderId="0"/>
    <xf numFmtId="43" fontId="15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91">
    <xf numFmtId="0" fontId="0" fillId="0" borderId="0" xfId="0"/>
    <xf numFmtId="0" fontId="6" fillId="0" borderId="0" xfId="0" applyFont="1"/>
    <xf numFmtId="0" fontId="7" fillId="0" borderId="0" xfId="0" applyFont="1"/>
    <xf numFmtId="0" fontId="8" fillId="0" borderId="0" xfId="0" applyFont="1"/>
    <xf numFmtId="0" fontId="7" fillId="0" borderId="0" xfId="0" applyFont="1" applyAlignment="1">
      <alignment horizontal="left"/>
    </xf>
    <xf numFmtId="0" fontId="11" fillId="0" borderId="0" xfId="0" applyFont="1"/>
    <xf numFmtId="164" fontId="11" fillId="0" borderId="0" xfId="0" applyNumberFormat="1" applyFont="1"/>
    <xf numFmtId="0" fontId="11" fillId="0" borderId="1" xfId="0" applyFont="1" applyBorder="1" applyAlignment="1">
      <alignment horizontal="center" vertical="center"/>
    </xf>
    <xf numFmtId="0" fontId="12" fillId="0" borderId="1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164" fontId="7" fillId="0" borderId="0" xfId="0" applyNumberFormat="1" applyFont="1"/>
    <xf numFmtId="0" fontId="11" fillId="2" borderId="1" xfId="0" applyFont="1" applyFill="1" applyBorder="1" applyAlignment="1">
      <alignment horizontal="center" vertical="center"/>
    </xf>
    <xf numFmtId="0" fontId="11" fillId="2" borderId="0" xfId="0" applyFont="1" applyFill="1"/>
    <xf numFmtId="0" fontId="20" fillId="3" borderId="10" xfId="0" applyFont="1" applyFill="1" applyBorder="1" applyAlignment="1">
      <alignment horizontal="left" vertical="center" wrapText="1"/>
    </xf>
    <xf numFmtId="0" fontId="20" fillId="3" borderId="25" xfId="0" applyFont="1" applyFill="1" applyBorder="1" applyAlignment="1">
      <alignment horizontal="center" vertical="center" wrapText="1"/>
    </xf>
    <xf numFmtId="0" fontId="20" fillId="3" borderId="26" xfId="0" applyFont="1" applyFill="1" applyBorder="1" applyAlignment="1">
      <alignment horizontal="left" vertical="center" wrapText="1"/>
    </xf>
    <xf numFmtId="165" fontId="11" fillId="2" borderId="1" xfId="1" applyNumberFormat="1" applyFont="1" applyFill="1" applyBorder="1" applyAlignment="1">
      <alignment vertical="center"/>
    </xf>
    <xf numFmtId="165" fontId="19" fillId="2" borderId="1" xfId="1" applyNumberFormat="1" applyFont="1" applyFill="1" applyBorder="1" applyAlignment="1">
      <alignment vertical="center"/>
    </xf>
    <xf numFmtId="165" fontId="18" fillId="2" borderId="1" xfId="1" applyNumberFormat="1" applyFont="1" applyFill="1" applyBorder="1" applyAlignment="1">
      <alignment vertical="center"/>
    </xf>
    <xf numFmtId="164" fontId="11" fillId="0" borderId="1" xfId="1" applyFont="1" applyFill="1" applyBorder="1" applyAlignment="1">
      <alignment vertical="center"/>
    </xf>
    <xf numFmtId="0" fontId="23" fillId="0" borderId="0" xfId="10" applyFont="1"/>
    <xf numFmtId="0" fontId="24" fillId="0" borderId="0" xfId="10" applyFont="1"/>
    <xf numFmtId="165" fontId="24" fillId="0" borderId="0" xfId="10" applyNumberFormat="1" applyFont="1"/>
    <xf numFmtId="166" fontId="24" fillId="0" borderId="0" xfId="10" applyNumberFormat="1" applyFont="1"/>
    <xf numFmtId="0" fontId="24" fillId="0" borderId="0" xfId="10" applyFont="1" applyAlignment="1">
      <alignment horizontal="right"/>
    </xf>
    <xf numFmtId="0" fontId="25" fillId="0" borderId="0" xfId="10" applyFont="1"/>
    <xf numFmtId="166" fontId="26" fillId="0" borderId="0" xfId="0" applyNumberFormat="1" applyFont="1"/>
    <xf numFmtId="167" fontId="24" fillId="0" borderId="0" xfId="10" applyNumberFormat="1" applyFont="1"/>
    <xf numFmtId="165" fontId="23" fillId="0" borderId="0" xfId="10" applyNumberFormat="1" applyFont="1"/>
    <xf numFmtId="168" fontId="24" fillId="0" borderId="0" xfId="10" applyNumberFormat="1" applyFont="1"/>
    <xf numFmtId="168" fontId="26" fillId="0" borderId="0" xfId="0" applyNumberFormat="1" applyFont="1"/>
    <xf numFmtId="0" fontId="27" fillId="0" borderId="0" xfId="11" applyFont="1" applyAlignment="1">
      <alignment horizontal="right"/>
    </xf>
    <xf numFmtId="0" fontId="28" fillId="0" borderId="0" xfId="10" applyFont="1"/>
    <xf numFmtId="0" fontId="29" fillId="0" borderId="0" xfId="10" applyFont="1"/>
    <xf numFmtId="165" fontId="29" fillId="0" borderId="0" xfId="10" applyNumberFormat="1" applyFont="1"/>
    <xf numFmtId="168" fontId="29" fillId="0" borderId="0" xfId="10" applyNumberFormat="1" applyFont="1"/>
    <xf numFmtId="166" fontId="29" fillId="0" borderId="0" xfId="10" applyNumberFormat="1" applyFont="1"/>
    <xf numFmtId="0" fontId="30" fillId="0" borderId="0" xfId="10" applyFont="1"/>
    <xf numFmtId="168" fontId="8" fillId="0" borderId="0" xfId="0" applyNumberFormat="1" applyFont="1"/>
    <xf numFmtId="0" fontId="30" fillId="5" borderId="0" xfId="10" applyFont="1" applyFill="1"/>
    <xf numFmtId="0" fontId="31" fillId="5" borderId="0" xfId="10" applyFont="1" applyFill="1" applyBorder="1" applyAlignment="1" applyProtection="1">
      <alignment horizontal="center"/>
    </xf>
    <xf numFmtId="165" fontId="31" fillId="5" borderId="0" xfId="10" applyNumberFormat="1" applyFont="1" applyFill="1" applyBorder="1" applyAlignment="1" applyProtection="1">
      <alignment horizontal="center"/>
    </xf>
    <xf numFmtId="165" fontId="32" fillId="5" borderId="0" xfId="10" applyNumberFormat="1" applyFont="1" applyFill="1"/>
    <xf numFmtId="0" fontId="32" fillId="5" borderId="0" xfId="10" applyFont="1" applyFill="1"/>
    <xf numFmtId="165" fontId="33" fillId="5" borderId="0" xfId="0" applyNumberFormat="1" applyFont="1" applyFill="1" applyBorder="1" applyAlignment="1" applyProtection="1">
      <alignment horizontal="center"/>
    </xf>
    <xf numFmtId="4" fontId="32" fillId="5" borderId="0" xfId="10" applyNumberFormat="1" applyFont="1" applyFill="1"/>
    <xf numFmtId="0" fontId="32" fillId="0" borderId="0" xfId="10" applyFont="1"/>
    <xf numFmtId="0" fontId="34" fillId="6" borderId="38" xfId="10" applyFont="1" applyFill="1" applyBorder="1" applyAlignment="1" applyProtection="1">
      <alignment horizontal="center" vertical="center" wrapText="1"/>
    </xf>
    <xf numFmtId="0" fontId="35" fillId="0" borderId="38" xfId="10" applyFont="1" applyBorder="1"/>
    <xf numFmtId="0" fontId="35" fillId="0" borderId="0" xfId="10" applyFont="1"/>
    <xf numFmtId="0" fontId="34" fillId="6" borderId="0" xfId="10" applyFont="1" applyFill="1" applyBorder="1" applyAlignment="1" applyProtection="1">
      <alignment horizontal="center" vertical="center" wrapText="1"/>
    </xf>
    <xf numFmtId="0" fontId="34" fillId="6" borderId="37" xfId="0" applyFont="1" applyFill="1" applyBorder="1" applyAlignment="1" applyProtection="1">
      <alignment horizontal="center" vertical="center" wrapText="1"/>
    </xf>
    <xf numFmtId="0" fontId="34" fillId="6" borderId="37" xfId="10" applyFont="1" applyFill="1" applyBorder="1" applyAlignment="1" applyProtection="1">
      <alignment horizontal="center" vertical="center" wrapText="1"/>
    </xf>
    <xf numFmtId="0" fontId="28" fillId="4" borderId="37" xfId="10" applyFont="1" applyFill="1" applyBorder="1"/>
    <xf numFmtId="165" fontId="28" fillId="4" borderId="37" xfId="10" applyNumberFormat="1" applyFont="1" applyFill="1" applyBorder="1"/>
    <xf numFmtId="9" fontId="28" fillId="4" borderId="37" xfId="10" applyNumberFormat="1" applyFont="1" applyFill="1" applyBorder="1" applyAlignment="1">
      <alignment horizontal="center" vertical="center"/>
    </xf>
    <xf numFmtId="165" fontId="28" fillId="4" borderId="0" xfId="10" applyNumberFormat="1" applyFont="1" applyFill="1" applyBorder="1"/>
    <xf numFmtId="0" fontId="36" fillId="0" borderId="0" xfId="10" applyFont="1"/>
    <xf numFmtId="0" fontId="28" fillId="0" borderId="37" xfId="10" applyFont="1" applyBorder="1"/>
    <xf numFmtId="0" fontId="28" fillId="0" borderId="37" xfId="10" applyFont="1" applyBorder="1" applyAlignment="1">
      <alignment horizontal="left" wrapText="1" indent="1"/>
    </xf>
    <xf numFmtId="0" fontId="28" fillId="0" borderId="37" xfId="10" applyFont="1" applyBorder="1" applyAlignment="1">
      <alignment horizontal="center"/>
    </xf>
    <xf numFmtId="165" fontId="28" fillId="0" borderId="37" xfId="10" applyNumberFormat="1" applyFont="1" applyBorder="1" applyAlignment="1">
      <alignment horizontal="left" indent="1"/>
    </xf>
    <xf numFmtId="9" fontId="28" fillId="0" borderId="37" xfId="10" applyNumberFormat="1" applyFont="1" applyBorder="1" applyAlignment="1">
      <alignment horizontal="center" vertical="center"/>
    </xf>
    <xf numFmtId="169" fontId="28" fillId="0" borderId="37" xfId="10" applyNumberFormat="1" applyFont="1" applyBorder="1" applyAlignment="1">
      <alignment horizontal="center"/>
    </xf>
    <xf numFmtId="165" fontId="28" fillId="0" borderId="0" xfId="10" applyNumberFormat="1" applyFont="1" applyBorder="1" applyAlignment="1">
      <alignment horizontal="left" indent="1"/>
    </xf>
    <xf numFmtId="164" fontId="36" fillId="0" borderId="0" xfId="10" applyNumberFormat="1" applyFont="1"/>
    <xf numFmtId="0" fontId="37" fillId="0" borderId="0" xfId="10" applyFont="1"/>
    <xf numFmtId="0" fontId="29" fillId="2" borderId="37" xfId="10" applyFont="1" applyFill="1" applyBorder="1"/>
    <xf numFmtId="0" fontId="29" fillId="2" borderId="37" xfId="10" applyFont="1" applyFill="1" applyBorder="1" applyAlignment="1"/>
    <xf numFmtId="0" fontId="29" fillId="2" borderId="37" xfId="10" applyFont="1" applyFill="1" applyBorder="1" applyAlignment="1">
      <alignment horizontal="center"/>
    </xf>
    <xf numFmtId="165" fontId="29" fillId="2" borderId="37" xfId="12" applyNumberFormat="1" applyFont="1" applyFill="1" applyBorder="1" applyAlignment="1">
      <alignment horizontal="center" vertical="center"/>
    </xf>
    <xf numFmtId="165" fontId="38" fillId="2" borderId="37" xfId="12" applyNumberFormat="1" applyFont="1" applyFill="1" applyBorder="1" applyAlignment="1">
      <alignment horizontal="center" vertical="center"/>
    </xf>
    <xf numFmtId="9" fontId="38" fillId="2" borderId="37" xfId="10" applyNumberFormat="1" applyFont="1" applyFill="1" applyBorder="1" applyAlignment="1">
      <alignment horizontal="center" vertical="center"/>
    </xf>
    <xf numFmtId="9" fontId="29" fillId="2" borderId="37" xfId="10" applyNumberFormat="1" applyFont="1" applyFill="1" applyBorder="1" applyAlignment="1">
      <alignment horizontal="center" vertical="center"/>
    </xf>
    <xf numFmtId="165" fontId="38" fillId="2" borderId="0" xfId="12" applyNumberFormat="1" applyFont="1" applyFill="1" applyBorder="1" applyAlignment="1">
      <alignment horizontal="center" vertical="center"/>
    </xf>
    <xf numFmtId="0" fontId="36" fillId="2" borderId="0" xfId="10" applyFont="1" applyFill="1"/>
    <xf numFmtId="0" fontId="35" fillId="2" borderId="0" xfId="10" applyFont="1" applyFill="1"/>
    <xf numFmtId="0" fontId="29" fillId="0" borderId="37" xfId="10" applyFont="1" applyBorder="1"/>
    <xf numFmtId="0" fontId="29" fillId="0" borderId="37" xfId="10" applyFont="1" applyBorder="1" applyAlignment="1">
      <alignment wrapText="1"/>
    </xf>
    <xf numFmtId="0" fontId="29" fillId="0" borderId="37" xfId="10" applyFont="1" applyBorder="1" applyAlignment="1">
      <alignment horizontal="center"/>
    </xf>
    <xf numFmtId="165" fontId="29" fillId="0" borderId="37" xfId="12" applyNumberFormat="1" applyFont="1" applyBorder="1" applyAlignment="1">
      <alignment vertical="center"/>
    </xf>
    <xf numFmtId="165" fontId="29" fillId="0" borderId="37" xfId="12" applyNumberFormat="1" applyFont="1" applyBorder="1" applyAlignment="1">
      <alignment horizontal="center" vertical="center"/>
    </xf>
    <xf numFmtId="9" fontId="29" fillId="0" borderId="37" xfId="10" applyNumberFormat="1" applyFont="1" applyBorder="1" applyAlignment="1">
      <alignment horizontal="center" vertical="center"/>
    </xf>
    <xf numFmtId="165" fontId="29" fillId="0" borderId="0" xfId="12" applyNumberFormat="1" applyFont="1" applyBorder="1" applyAlignment="1">
      <alignment horizontal="center" vertical="center"/>
    </xf>
    <xf numFmtId="165" fontId="28" fillId="0" borderId="37" xfId="12" applyNumberFormat="1" applyFont="1" applyBorder="1" applyAlignment="1">
      <alignment horizontal="center" vertical="center"/>
    </xf>
    <xf numFmtId="165" fontId="28" fillId="0" borderId="0" xfId="12" applyNumberFormat="1" applyFont="1" applyBorder="1" applyAlignment="1">
      <alignment horizontal="center" vertical="center"/>
    </xf>
    <xf numFmtId="0" fontId="28" fillId="0" borderId="37" xfId="10" applyFont="1" applyBorder="1" applyAlignment="1">
      <alignment wrapText="1"/>
    </xf>
    <xf numFmtId="165" fontId="28" fillId="0" borderId="37" xfId="12" applyNumberFormat="1" applyFont="1" applyBorder="1" applyAlignment="1">
      <alignment horizontal="left" indent="1"/>
    </xf>
    <xf numFmtId="165" fontId="36" fillId="0" borderId="0" xfId="10" applyNumberFormat="1" applyFont="1"/>
    <xf numFmtId="0" fontId="28" fillId="0" borderId="37" xfId="10" applyFont="1" applyBorder="1" applyAlignment="1">
      <alignment horizontal="left" wrapText="1" indent="2"/>
    </xf>
    <xf numFmtId="9" fontId="28" fillId="0" borderId="37" xfId="10" applyNumberFormat="1" applyFont="1" applyBorder="1" applyAlignment="1">
      <alignment horizontal="left" indent="1"/>
    </xf>
    <xf numFmtId="0" fontId="28" fillId="0" borderId="37" xfId="10" applyFont="1" applyBorder="1" applyAlignment="1">
      <alignment horizontal="left" indent="1"/>
    </xf>
    <xf numFmtId="165" fontId="28" fillId="0" borderId="0" xfId="12" applyNumberFormat="1" applyFont="1" applyBorder="1" applyAlignment="1">
      <alignment horizontal="left" indent="1"/>
    </xf>
    <xf numFmtId="0" fontId="29" fillId="0" borderId="37" xfId="10" applyFont="1" applyBorder="1" applyAlignment="1">
      <alignment horizontal="left" indent="15"/>
    </xf>
    <xf numFmtId="9" fontId="29" fillId="0" borderId="37" xfId="10" applyNumberFormat="1" applyFont="1" applyBorder="1" applyAlignment="1">
      <alignment horizontal="left" indent="15"/>
    </xf>
    <xf numFmtId="4" fontId="29" fillId="0" borderId="37" xfId="10" applyNumberFormat="1" applyFont="1" applyBorder="1" applyAlignment="1">
      <alignment horizontal="left" indent="15"/>
    </xf>
    <xf numFmtId="0" fontId="29" fillId="0" borderId="0" xfId="10" applyFont="1" applyBorder="1" applyAlignment="1">
      <alignment horizontal="left" indent="15"/>
    </xf>
    <xf numFmtId="0" fontId="28" fillId="4" borderId="37" xfId="10" applyFont="1" applyFill="1" applyBorder="1" applyAlignment="1">
      <alignment horizontal="center"/>
    </xf>
    <xf numFmtId="165" fontId="28" fillId="4" borderId="37" xfId="12" applyNumberFormat="1" applyFont="1" applyFill="1" applyBorder="1" applyAlignment="1">
      <alignment horizontal="center" vertical="center"/>
    </xf>
    <xf numFmtId="165" fontId="28" fillId="4" borderId="0" xfId="12" applyNumberFormat="1" applyFont="1" applyFill="1" applyBorder="1" applyAlignment="1">
      <alignment horizontal="center" vertical="center"/>
    </xf>
    <xf numFmtId="0" fontId="28" fillId="7" borderId="37" xfId="10" applyFont="1" applyFill="1" applyBorder="1"/>
    <xf numFmtId="0" fontId="28" fillId="7" borderId="37" xfId="10" applyFont="1" applyFill="1" applyBorder="1" applyAlignment="1">
      <alignment horizontal="center"/>
    </xf>
    <xf numFmtId="165" fontId="28" fillId="7" borderId="37" xfId="12" applyNumberFormat="1" applyFont="1" applyFill="1" applyBorder="1" applyAlignment="1">
      <alignment horizontal="center" vertical="center"/>
    </xf>
    <xf numFmtId="9" fontId="28" fillId="7" borderId="37" xfId="10" applyNumberFormat="1" applyFont="1" applyFill="1" applyBorder="1" applyAlignment="1">
      <alignment horizontal="center" vertical="center"/>
    </xf>
    <xf numFmtId="165" fontId="28" fillId="7" borderId="0" xfId="12" applyNumberFormat="1" applyFont="1" applyFill="1" applyBorder="1" applyAlignment="1">
      <alignment horizontal="center" vertical="center"/>
    </xf>
    <xf numFmtId="0" fontId="28" fillId="2" borderId="37" xfId="10" applyFont="1" applyFill="1" applyBorder="1"/>
    <xf numFmtId="0" fontId="28" fillId="2" borderId="37" xfId="10" applyFont="1" applyFill="1" applyBorder="1" applyAlignment="1">
      <alignment horizontal="left" wrapText="1"/>
    </xf>
    <xf numFmtId="0" fontId="28" fillId="2" borderId="37" xfId="10" applyFont="1" applyFill="1" applyBorder="1" applyAlignment="1">
      <alignment horizontal="center"/>
    </xf>
    <xf numFmtId="165" fontId="28" fillId="2" borderId="37" xfId="12" applyNumberFormat="1" applyFont="1" applyFill="1" applyBorder="1" applyAlignment="1">
      <alignment horizontal="center" vertical="center"/>
    </xf>
    <xf numFmtId="9" fontId="28" fillId="2" borderId="37" xfId="10" applyNumberFormat="1" applyFont="1" applyFill="1" applyBorder="1" applyAlignment="1">
      <alignment horizontal="center" vertical="center"/>
    </xf>
    <xf numFmtId="165" fontId="28" fillId="2" borderId="0" xfId="12" applyNumberFormat="1" applyFont="1" applyFill="1" applyBorder="1" applyAlignment="1">
      <alignment horizontal="center" vertical="center"/>
    </xf>
    <xf numFmtId="0" fontId="37" fillId="2" borderId="0" xfId="10" applyFont="1" applyFill="1"/>
    <xf numFmtId="0" fontId="28" fillId="0" borderId="37" xfId="10" applyFont="1" applyBorder="1" applyAlignment="1">
      <alignment horizontal="left" wrapText="1"/>
    </xf>
    <xf numFmtId="169" fontId="28" fillId="0" borderId="37" xfId="12" applyNumberFormat="1" applyFont="1" applyBorder="1" applyAlignment="1">
      <alignment horizontal="right" vertical="center"/>
    </xf>
    <xf numFmtId="0" fontId="29" fillId="0" borderId="37" xfId="10" applyFont="1" applyBorder="1" applyAlignment="1"/>
    <xf numFmtId="0" fontId="29" fillId="0" borderId="37" xfId="10" applyFont="1" applyFill="1" applyBorder="1" applyAlignment="1">
      <alignment wrapText="1"/>
    </xf>
    <xf numFmtId="0" fontId="29" fillId="0" borderId="37" xfId="10" applyFont="1" applyFill="1" applyBorder="1" applyAlignment="1"/>
    <xf numFmtId="165" fontId="29" fillId="2" borderId="0" xfId="12" applyNumberFormat="1" applyFont="1" applyFill="1" applyBorder="1" applyAlignment="1">
      <alignment horizontal="center" vertical="center"/>
    </xf>
    <xf numFmtId="0" fontId="28" fillId="2" borderId="37" xfId="10" applyFont="1" applyFill="1" applyBorder="1" applyAlignment="1">
      <alignment horizontal="left" indent="1"/>
    </xf>
    <xf numFmtId="0" fontId="29" fillId="2" borderId="37" xfId="10" applyFont="1" applyFill="1" applyBorder="1" applyAlignment="1">
      <alignment horizontal="left"/>
    </xf>
    <xf numFmtId="0" fontId="38" fillId="2" borderId="37" xfId="10" applyFont="1" applyFill="1" applyBorder="1"/>
    <xf numFmtId="0" fontId="38" fillId="2" borderId="37" xfId="10" applyFont="1" applyFill="1" applyBorder="1" applyAlignment="1">
      <alignment horizontal="left"/>
    </xf>
    <xf numFmtId="0" fontId="38" fillId="2" borderId="37" xfId="10" applyFont="1" applyFill="1" applyBorder="1" applyAlignment="1">
      <alignment horizontal="center"/>
    </xf>
    <xf numFmtId="0" fontId="39" fillId="2" borderId="0" xfId="10" applyFont="1" applyFill="1"/>
    <xf numFmtId="0" fontId="40" fillId="2" borderId="0" xfId="10" applyFont="1" applyFill="1"/>
    <xf numFmtId="0" fontId="29" fillId="0" borderId="37" xfId="10" applyFont="1" applyBorder="1" applyAlignment="1">
      <alignment horizontal="left" wrapText="1"/>
    </xf>
    <xf numFmtId="164" fontId="29" fillId="0" borderId="37" xfId="12" applyNumberFormat="1" applyFont="1" applyBorder="1" applyAlignment="1">
      <alignment horizontal="center" vertical="center"/>
    </xf>
    <xf numFmtId="0" fontId="38" fillId="0" borderId="37" xfId="10" applyFont="1" applyBorder="1"/>
    <xf numFmtId="0" fontId="38" fillId="0" borderId="37" xfId="10" applyFont="1" applyBorder="1" applyAlignment="1">
      <alignment horizontal="left" wrapText="1"/>
    </xf>
    <xf numFmtId="0" fontId="38" fillId="0" borderId="37" xfId="10" applyFont="1" applyBorder="1" applyAlignment="1">
      <alignment horizontal="center"/>
    </xf>
    <xf numFmtId="165" fontId="38" fillId="0" borderId="37" xfId="12" applyNumberFormat="1" applyFont="1" applyBorder="1" applyAlignment="1">
      <alignment horizontal="center" vertical="center"/>
    </xf>
    <xf numFmtId="165" fontId="38" fillId="0" borderId="0" xfId="12" applyNumberFormat="1" applyFont="1" applyBorder="1" applyAlignment="1">
      <alignment horizontal="center" vertical="center"/>
    </xf>
    <xf numFmtId="0" fontId="39" fillId="0" borderId="0" xfId="10" applyFont="1"/>
    <xf numFmtId="0" fontId="40" fillId="0" borderId="0" xfId="10" applyFont="1"/>
    <xf numFmtId="165" fontId="39" fillId="0" borderId="0" xfId="10" applyNumberFormat="1" applyFont="1"/>
    <xf numFmtId="0" fontId="29" fillId="0" borderId="37" xfId="10" applyFont="1" applyBorder="1" applyAlignment="1">
      <alignment horizontal="left"/>
    </xf>
    <xf numFmtId="165" fontId="29" fillId="0" borderId="37" xfId="12" applyNumberFormat="1" applyFont="1" applyFill="1" applyBorder="1" applyAlignment="1">
      <alignment horizontal="center" vertical="center"/>
    </xf>
    <xf numFmtId="0" fontId="29" fillId="2" borderId="37" xfId="10" applyFont="1" applyFill="1" applyBorder="1" applyAlignment="1">
      <alignment horizontal="left" wrapText="1"/>
    </xf>
    <xf numFmtId="0" fontId="29" fillId="0" borderId="37" xfId="10" applyFont="1" applyBorder="1" applyAlignment="1">
      <alignment horizontal="left" indent="1"/>
    </xf>
    <xf numFmtId="9" fontId="29" fillId="0" borderId="37" xfId="10" applyNumberFormat="1" applyFont="1" applyBorder="1" applyAlignment="1">
      <alignment horizontal="left" indent="1"/>
    </xf>
    <xf numFmtId="0" fontId="29" fillId="0" borderId="0" xfId="10" applyFont="1" applyBorder="1" applyAlignment="1">
      <alignment horizontal="left" indent="1"/>
    </xf>
    <xf numFmtId="9" fontId="28" fillId="7" borderId="37" xfId="10" applyNumberFormat="1" applyFont="1" applyFill="1" applyBorder="1"/>
    <xf numFmtId="0" fontId="28" fillId="7" borderId="0" xfId="10" applyFont="1" applyFill="1" applyBorder="1"/>
    <xf numFmtId="9" fontId="28" fillId="0" borderId="37" xfId="10" applyNumberFormat="1" applyFont="1" applyBorder="1"/>
    <xf numFmtId="0" fontId="28" fillId="0" borderId="0" xfId="10" applyFont="1" applyBorder="1"/>
    <xf numFmtId="16" fontId="29" fillId="0" borderId="37" xfId="10" applyNumberFormat="1" applyFont="1" applyBorder="1"/>
    <xf numFmtId="9" fontId="28" fillId="4" borderId="37" xfId="10" applyNumberFormat="1" applyFont="1" applyFill="1" applyBorder="1"/>
    <xf numFmtId="0" fontId="28" fillId="4" borderId="0" xfId="10" applyFont="1" applyFill="1" applyBorder="1"/>
    <xf numFmtId="165" fontId="28" fillId="4" borderId="37" xfId="13" applyNumberFormat="1" applyFont="1" applyFill="1" applyBorder="1" applyAlignment="1">
      <alignment horizontal="center" vertical="center"/>
    </xf>
    <xf numFmtId="9" fontId="29" fillId="0" borderId="37" xfId="10" applyNumberFormat="1" applyFont="1" applyBorder="1" applyAlignment="1">
      <alignment horizontal="left"/>
    </xf>
    <xf numFmtId="165" fontId="29" fillId="0" borderId="37" xfId="13" applyNumberFormat="1" applyFont="1" applyBorder="1" applyAlignment="1">
      <alignment horizontal="center" vertical="center"/>
    </xf>
    <xf numFmtId="0" fontId="28" fillId="0" borderId="37" xfId="10" applyFont="1" applyBorder="1" applyAlignment="1">
      <alignment horizontal="left"/>
    </xf>
    <xf numFmtId="9" fontId="28" fillId="0" borderId="37" xfId="10" applyNumberFormat="1" applyFont="1" applyBorder="1" applyAlignment="1">
      <alignment horizontal="left"/>
    </xf>
    <xf numFmtId="0" fontId="28" fillId="0" borderId="0" xfId="10" applyFont="1" applyBorder="1" applyAlignment="1">
      <alignment horizontal="left"/>
    </xf>
    <xf numFmtId="165" fontId="29" fillId="0" borderId="37" xfId="10" applyNumberFormat="1" applyFont="1" applyBorder="1" applyAlignment="1">
      <alignment horizontal="left"/>
    </xf>
    <xf numFmtId="165" fontId="28" fillId="4" borderId="37" xfId="12" applyNumberFormat="1" applyFont="1" applyFill="1" applyBorder="1" applyAlignment="1">
      <alignment horizontal="center"/>
    </xf>
    <xf numFmtId="165" fontId="28" fillId="4" borderId="0" xfId="12" applyNumberFormat="1" applyFont="1" applyFill="1" applyBorder="1" applyAlignment="1">
      <alignment horizontal="center"/>
    </xf>
    <xf numFmtId="16" fontId="28" fillId="0" borderId="37" xfId="10" applyNumberFormat="1" applyFont="1" applyBorder="1"/>
    <xf numFmtId="0" fontId="41" fillId="0" borderId="37" xfId="10" applyFont="1" applyBorder="1" applyAlignment="1">
      <alignment horizontal="left" wrapText="1"/>
    </xf>
    <xf numFmtId="165" fontId="28" fillId="0" borderId="37" xfId="12" applyNumberFormat="1" applyFont="1" applyBorder="1" applyAlignment="1">
      <alignment horizontal="left"/>
    </xf>
    <xf numFmtId="165" fontId="41" fillId="0" borderId="37" xfId="12" applyNumberFormat="1" applyFont="1" applyBorder="1" applyAlignment="1">
      <alignment horizontal="left"/>
    </xf>
    <xf numFmtId="165" fontId="41" fillId="2" borderId="37" xfId="12" applyNumberFormat="1" applyFont="1" applyFill="1" applyBorder="1" applyAlignment="1">
      <alignment horizontal="left"/>
    </xf>
    <xf numFmtId="165" fontId="41" fillId="2" borderId="0" xfId="12" applyNumberFormat="1" applyFont="1" applyFill="1" applyBorder="1" applyAlignment="1">
      <alignment horizontal="left"/>
    </xf>
    <xf numFmtId="9" fontId="41" fillId="8" borderId="37" xfId="10" applyNumberFormat="1" applyFont="1" applyFill="1" applyBorder="1" applyAlignment="1">
      <alignment horizontal="center" vertical="center"/>
    </xf>
    <xf numFmtId="0" fontId="28" fillId="0" borderId="37" xfId="10" applyFont="1" applyBorder="1" applyAlignment="1"/>
    <xf numFmtId="0" fontId="28" fillId="4" borderId="37" xfId="10" applyFont="1" applyFill="1" applyBorder="1" applyAlignment="1">
      <alignment horizontal="left"/>
    </xf>
    <xf numFmtId="9" fontId="28" fillId="4" borderId="37" xfId="10" applyNumberFormat="1" applyFont="1" applyFill="1" applyBorder="1" applyAlignment="1">
      <alignment horizontal="left"/>
    </xf>
    <xf numFmtId="0" fontId="28" fillId="4" borderId="0" xfId="10" applyFont="1" applyFill="1" applyBorder="1" applyAlignment="1">
      <alignment horizontal="left"/>
    </xf>
    <xf numFmtId="0" fontId="28" fillId="0" borderId="37" xfId="10" applyNumberFormat="1" applyFont="1" applyBorder="1"/>
    <xf numFmtId="0" fontId="28" fillId="0" borderId="37" xfId="10" applyFont="1" applyBorder="1" applyAlignment="1">
      <alignment horizontal="left" indent="15"/>
    </xf>
    <xf numFmtId="0" fontId="24" fillId="0" borderId="41" xfId="10" applyFont="1" applyBorder="1" applyAlignment="1">
      <alignment horizontal="left" indent="15"/>
    </xf>
    <xf numFmtId="0" fontId="42" fillId="0" borderId="0" xfId="10" applyFont="1"/>
    <xf numFmtId="0" fontId="43" fillId="0" borderId="0" xfId="0" applyFont="1"/>
    <xf numFmtId="164" fontId="24" fillId="0" borderId="0" xfId="1" applyFont="1"/>
    <xf numFmtId="165" fontId="42" fillId="0" borderId="0" xfId="10" applyNumberFormat="1" applyFont="1"/>
    <xf numFmtId="0" fontId="26" fillId="0" borderId="0" xfId="0" applyFont="1"/>
    <xf numFmtId="170" fontId="24" fillId="0" borderId="0" xfId="1" applyNumberFormat="1" applyFont="1"/>
    <xf numFmtId="165" fontId="36" fillId="2" borderId="0" xfId="10" applyNumberFormat="1" applyFont="1" applyFill="1"/>
    <xf numFmtId="165" fontId="11" fillId="0" borderId="1" xfId="1" applyNumberFormat="1" applyFont="1" applyFill="1" applyBorder="1" applyAlignment="1">
      <alignment vertical="center"/>
    </xf>
    <xf numFmtId="165" fontId="18" fillId="0" borderId="1" xfId="1" applyNumberFormat="1" applyFont="1" applyFill="1" applyBorder="1" applyAlignment="1">
      <alignment vertical="center"/>
    </xf>
    <xf numFmtId="0" fontId="11" fillId="2" borderId="1" xfId="0" applyFont="1" applyFill="1" applyBorder="1" applyAlignment="1">
      <alignment horizontal="center" vertical="center"/>
    </xf>
    <xf numFmtId="0" fontId="35" fillId="0" borderId="0" xfId="14" applyFont="1"/>
    <xf numFmtId="0" fontId="8" fillId="0" borderId="0" xfId="15" applyFont="1"/>
    <xf numFmtId="0" fontId="29" fillId="0" borderId="0" xfId="14" applyFont="1"/>
    <xf numFmtId="0" fontId="32" fillId="0" borderId="0" xfId="14" applyFont="1"/>
    <xf numFmtId="165" fontId="29" fillId="0" borderId="0" xfId="14" applyNumberFormat="1" applyFont="1"/>
    <xf numFmtId="0" fontId="24" fillId="0" borderId="0" xfId="14" applyFont="1"/>
    <xf numFmtId="0" fontId="42" fillId="0" borderId="0" xfId="14" applyFont="1"/>
    <xf numFmtId="0" fontId="26" fillId="0" borderId="0" xfId="15" applyFont="1"/>
    <xf numFmtId="170" fontId="29" fillId="0" borderId="0" xfId="16" applyNumberFormat="1" applyFont="1"/>
    <xf numFmtId="165" fontId="24" fillId="0" borderId="0" xfId="14" applyNumberFormat="1" applyFont="1"/>
    <xf numFmtId="43" fontId="29" fillId="0" borderId="0" xfId="16" applyFont="1"/>
    <xf numFmtId="165" fontId="42" fillId="0" borderId="0" xfId="14" applyNumberFormat="1" applyFont="1"/>
    <xf numFmtId="43" fontId="24" fillId="0" borderId="0" xfId="16" applyFont="1"/>
    <xf numFmtId="0" fontId="43" fillId="0" borderId="0" xfId="15" applyFont="1"/>
    <xf numFmtId="0" fontId="24" fillId="0" borderId="41" xfId="14" applyFont="1" applyBorder="1" applyAlignment="1">
      <alignment horizontal="left" indent="15"/>
    </xf>
    <xf numFmtId="0" fontId="36" fillId="0" borderId="0" xfId="14" applyFont="1"/>
    <xf numFmtId="165" fontId="28" fillId="0" borderId="37" xfId="17" applyNumberFormat="1" applyFont="1" applyBorder="1" applyAlignment="1">
      <alignment horizontal="center" vertical="center"/>
    </xf>
    <xf numFmtId="165" fontId="28" fillId="0" borderId="0" xfId="17" applyNumberFormat="1" applyFont="1" applyBorder="1" applyAlignment="1">
      <alignment horizontal="center" vertical="center"/>
    </xf>
    <xf numFmtId="9" fontId="28" fillId="0" borderId="37" xfId="14" applyNumberFormat="1" applyFont="1" applyBorder="1" applyAlignment="1">
      <alignment horizontal="center" vertical="center"/>
    </xf>
    <xf numFmtId="0" fontId="28" fillId="0" borderId="37" xfId="14" applyFont="1" applyBorder="1" applyAlignment="1">
      <alignment horizontal="left" indent="15"/>
    </xf>
    <xf numFmtId="0" fontId="28" fillId="0" borderId="37" xfId="14" applyFont="1" applyBorder="1" applyAlignment="1"/>
    <xf numFmtId="0" fontId="28" fillId="0" borderId="37" xfId="14" applyNumberFormat="1" applyFont="1" applyBorder="1"/>
    <xf numFmtId="0" fontId="29" fillId="0" borderId="37" xfId="14" applyFont="1" applyBorder="1" applyAlignment="1">
      <alignment horizontal="left" indent="15"/>
    </xf>
    <xf numFmtId="0" fontId="29" fillId="0" borderId="0" xfId="14" applyFont="1" applyBorder="1" applyAlignment="1">
      <alignment horizontal="left" indent="15"/>
    </xf>
    <xf numFmtId="9" fontId="29" fillId="0" borderId="37" xfId="14" applyNumberFormat="1" applyFont="1" applyBorder="1" applyAlignment="1">
      <alignment horizontal="left" indent="15"/>
    </xf>
    <xf numFmtId="0" fontId="29" fillId="0" borderId="37" xfId="14" applyFont="1" applyBorder="1" applyAlignment="1"/>
    <xf numFmtId="0" fontId="28" fillId="4" borderId="37" xfId="14" applyFont="1" applyFill="1" applyBorder="1" applyAlignment="1">
      <alignment horizontal="left"/>
    </xf>
    <xf numFmtId="165" fontId="28" fillId="4" borderId="37" xfId="17" applyNumberFormat="1" applyFont="1" applyFill="1" applyBorder="1" applyAlignment="1">
      <alignment horizontal="center"/>
    </xf>
    <xf numFmtId="0" fontId="28" fillId="4" borderId="0" xfId="14" applyFont="1" applyFill="1" applyBorder="1" applyAlignment="1">
      <alignment horizontal="left"/>
    </xf>
    <xf numFmtId="9" fontId="28" fillId="4" borderId="37" xfId="14" applyNumberFormat="1" applyFont="1" applyFill="1" applyBorder="1" applyAlignment="1">
      <alignment horizontal="left"/>
    </xf>
    <xf numFmtId="0" fontId="28" fillId="4" borderId="37" xfId="14" applyFont="1" applyFill="1" applyBorder="1" applyAlignment="1">
      <alignment horizontal="center"/>
    </xf>
    <xf numFmtId="0" fontId="28" fillId="4" borderId="37" xfId="14" applyFont="1" applyFill="1" applyBorder="1"/>
    <xf numFmtId="0" fontId="28" fillId="0" borderId="37" xfId="14" applyFont="1" applyBorder="1" applyAlignment="1">
      <alignment horizontal="left"/>
    </xf>
    <xf numFmtId="165" fontId="41" fillId="0" borderId="37" xfId="17" applyNumberFormat="1" applyFont="1" applyBorder="1" applyAlignment="1">
      <alignment horizontal="left"/>
    </xf>
    <xf numFmtId="165" fontId="28" fillId="2" borderId="0" xfId="17" applyNumberFormat="1" applyFont="1" applyFill="1" applyBorder="1" applyAlignment="1">
      <alignment horizontal="center" vertical="center"/>
    </xf>
    <xf numFmtId="165" fontId="28" fillId="2" borderId="37" xfId="17" applyNumberFormat="1" applyFont="1" applyFill="1" applyBorder="1" applyAlignment="1">
      <alignment horizontal="center" vertical="center"/>
    </xf>
    <xf numFmtId="9" fontId="41" fillId="8" borderId="37" xfId="14" applyNumberFormat="1" applyFont="1" applyFill="1" applyBorder="1" applyAlignment="1">
      <alignment horizontal="center" vertical="center"/>
    </xf>
    <xf numFmtId="9" fontId="28" fillId="0" borderId="37" xfId="14" applyNumberFormat="1" applyFont="1" applyBorder="1" applyAlignment="1">
      <alignment horizontal="left"/>
    </xf>
    <xf numFmtId="0" fontId="28" fillId="0" borderId="37" xfId="14" applyFont="1" applyBorder="1" applyAlignment="1">
      <alignment horizontal="center"/>
    </xf>
    <xf numFmtId="16" fontId="28" fillId="0" borderId="37" xfId="14" applyNumberFormat="1" applyFont="1" applyBorder="1"/>
    <xf numFmtId="0" fontId="28" fillId="0" borderId="0" xfId="14" applyFont="1" applyBorder="1" applyAlignment="1">
      <alignment horizontal="left"/>
    </xf>
    <xf numFmtId="165" fontId="28" fillId="0" borderId="37" xfId="17" applyNumberFormat="1" applyFont="1" applyBorder="1" applyAlignment="1">
      <alignment horizontal="left"/>
    </xf>
    <xf numFmtId="0" fontId="41" fillId="0" borderId="37" xfId="14" applyFont="1" applyBorder="1" applyAlignment="1">
      <alignment horizontal="left" wrapText="1"/>
    </xf>
    <xf numFmtId="165" fontId="41" fillId="2" borderId="37" xfId="17" applyNumberFormat="1" applyFont="1" applyFill="1" applyBorder="1" applyAlignment="1">
      <alignment horizontal="left"/>
    </xf>
    <xf numFmtId="165" fontId="41" fillId="2" borderId="0" xfId="17" applyNumberFormat="1" applyFont="1" applyFill="1" applyBorder="1" applyAlignment="1">
      <alignment horizontal="left"/>
    </xf>
    <xf numFmtId="9" fontId="29" fillId="0" borderId="37" xfId="14" applyNumberFormat="1" applyFont="1" applyBorder="1" applyAlignment="1">
      <alignment horizontal="center" vertical="center"/>
    </xf>
    <xf numFmtId="165" fontId="29" fillId="2" borderId="37" xfId="17" applyNumberFormat="1" applyFont="1" applyFill="1" applyBorder="1" applyAlignment="1">
      <alignment horizontal="center" vertical="center"/>
    </xf>
    <xf numFmtId="165" fontId="29" fillId="0" borderId="37" xfId="17" applyNumberFormat="1" applyFont="1" applyBorder="1" applyAlignment="1">
      <alignment horizontal="center" vertical="center"/>
    </xf>
    <xf numFmtId="0" fontId="38" fillId="0" borderId="37" xfId="14" applyFont="1" applyBorder="1" applyAlignment="1">
      <alignment horizontal="center"/>
    </xf>
    <xf numFmtId="165" fontId="28" fillId="4" borderId="0" xfId="17" applyNumberFormat="1" applyFont="1" applyFill="1" applyBorder="1" applyAlignment="1">
      <alignment horizontal="center"/>
    </xf>
    <xf numFmtId="9" fontId="28" fillId="4" borderId="37" xfId="14" applyNumberFormat="1" applyFont="1" applyFill="1" applyBorder="1" applyAlignment="1">
      <alignment horizontal="center" vertical="center"/>
    </xf>
    <xf numFmtId="165" fontId="29" fillId="0" borderId="37" xfId="14" applyNumberFormat="1" applyFont="1" applyBorder="1" applyAlignment="1">
      <alignment horizontal="left"/>
    </xf>
    <xf numFmtId="0" fontId="29" fillId="0" borderId="37" xfId="14" applyFont="1" applyBorder="1" applyAlignment="1">
      <alignment horizontal="left"/>
    </xf>
    <xf numFmtId="0" fontId="29" fillId="0" borderId="37" xfId="14" applyFont="1" applyBorder="1"/>
    <xf numFmtId="0" fontId="30" fillId="0" borderId="0" xfId="14" applyFont="1"/>
    <xf numFmtId="165" fontId="29" fillId="0" borderId="0" xfId="17" applyNumberFormat="1" applyFont="1" applyBorder="1" applyAlignment="1">
      <alignment horizontal="center" vertical="center"/>
    </xf>
    <xf numFmtId="0" fontId="29" fillId="0" borderId="37" xfId="14" applyFont="1" applyBorder="1" applyAlignment="1">
      <alignment horizontal="center"/>
    </xf>
    <xf numFmtId="165" fontId="28" fillId="4" borderId="37" xfId="17" applyNumberFormat="1" applyFont="1" applyFill="1" applyBorder="1" applyAlignment="1">
      <alignment horizontal="center" vertical="center"/>
    </xf>
    <xf numFmtId="165" fontId="28" fillId="4" borderId="0" xfId="17" applyNumberFormat="1" applyFont="1" applyFill="1" applyBorder="1" applyAlignment="1">
      <alignment horizontal="center" vertical="center"/>
    </xf>
    <xf numFmtId="0" fontId="28" fillId="4" borderId="0" xfId="14" applyFont="1" applyFill="1" applyBorder="1"/>
    <xf numFmtId="9" fontId="28" fillId="4" borderId="37" xfId="14" applyNumberFormat="1" applyFont="1" applyFill="1" applyBorder="1"/>
    <xf numFmtId="165" fontId="38" fillId="2" borderId="37" xfId="17" applyNumberFormat="1" applyFont="1" applyFill="1" applyBorder="1" applyAlignment="1">
      <alignment horizontal="center" vertical="center"/>
    </xf>
    <xf numFmtId="0" fontId="35" fillId="2" borderId="0" xfId="14" applyFont="1" applyFill="1"/>
    <xf numFmtId="165" fontId="29" fillId="2" borderId="0" xfId="17" applyNumberFormat="1" applyFont="1" applyFill="1" applyBorder="1" applyAlignment="1">
      <alignment horizontal="center" vertical="center"/>
    </xf>
    <xf numFmtId="9" fontId="29" fillId="2" borderId="37" xfId="14" applyNumberFormat="1" applyFont="1" applyFill="1" applyBorder="1" applyAlignment="1">
      <alignment horizontal="center" vertical="center"/>
    </xf>
    <xf numFmtId="0" fontId="29" fillId="2" borderId="37" xfId="14" applyFont="1" applyFill="1" applyBorder="1" applyAlignment="1">
      <alignment horizontal="center"/>
    </xf>
    <xf numFmtId="0" fontId="29" fillId="2" borderId="37" xfId="14" applyFont="1" applyFill="1" applyBorder="1" applyAlignment="1"/>
    <xf numFmtId="0" fontId="29" fillId="2" borderId="37" xfId="14" applyFont="1" applyFill="1" applyBorder="1"/>
    <xf numFmtId="16" fontId="29" fillId="0" borderId="37" xfId="14" applyNumberFormat="1" applyFont="1" applyBorder="1"/>
    <xf numFmtId="165" fontId="36" fillId="0" borderId="0" xfId="14" applyNumberFormat="1" applyFont="1"/>
    <xf numFmtId="0" fontId="29" fillId="0" borderId="37" xfId="14" applyFont="1" applyBorder="1" applyAlignment="1">
      <alignment wrapText="1"/>
    </xf>
    <xf numFmtId="0" fontId="28" fillId="0" borderId="37" xfId="14" applyFont="1" applyBorder="1"/>
    <xf numFmtId="0" fontId="28" fillId="0" borderId="0" xfId="14" applyFont="1" applyBorder="1"/>
    <xf numFmtId="9" fontId="28" fillId="0" borderId="37" xfId="14" applyNumberFormat="1" applyFont="1" applyBorder="1"/>
    <xf numFmtId="0" fontId="28" fillId="7" borderId="37" xfId="14" applyFont="1" applyFill="1" applyBorder="1"/>
    <xf numFmtId="0" fontId="28" fillId="7" borderId="0" xfId="14" applyFont="1" applyFill="1" applyBorder="1"/>
    <xf numFmtId="9" fontId="28" fillId="7" borderId="37" xfId="14" applyNumberFormat="1" applyFont="1" applyFill="1" applyBorder="1"/>
    <xf numFmtId="0" fontId="28" fillId="7" borderId="37" xfId="14" applyFont="1" applyFill="1" applyBorder="1" applyAlignment="1">
      <alignment horizontal="center"/>
    </xf>
    <xf numFmtId="0" fontId="29" fillId="0" borderId="37" xfId="14" applyFont="1" applyBorder="1" applyAlignment="1">
      <alignment horizontal="left" indent="1"/>
    </xf>
    <xf numFmtId="0" fontId="29" fillId="0" borderId="0" xfId="14" applyFont="1" applyBorder="1" applyAlignment="1">
      <alignment horizontal="left" indent="1"/>
    </xf>
    <xf numFmtId="9" fontId="29" fillId="0" borderId="37" xfId="14" applyNumberFormat="1" applyFont="1" applyBorder="1" applyAlignment="1">
      <alignment horizontal="left" indent="1"/>
    </xf>
    <xf numFmtId="0" fontId="29" fillId="0" borderId="37" xfId="14" applyFont="1" applyBorder="1" applyAlignment="1">
      <alignment horizontal="left" wrapText="1"/>
    </xf>
    <xf numFmtId="0" fontId="36" fillId="2" borderId="0" xfId="14" applyFont="1" applyFill="1"/>
    <xf numFmtId="0" fontId="29" fillId="2" borderId="37" xfId="14" applyFont="1" applyFill="1" applyBorder="1" applyAlignment="1">
      <alignment horizontal="left" wrapText="1"/>
    </xf>
    <xf numFmtId="0" fontId="28" fillId="0" borderId="37" xfId="14" applyFont="1" applyBorder="1" applyAlignment="1">
      <alignment horizontal="left" indent="1"/>
    </xf>
    <xf numFmtId="165" fontId="29" fillId="0" borderId="37" xfId="17" applyNumberFormat="1" applyFont="1" applyFill="1" applyBorder="1" applyAlignment="1">
      <alignment horizontal="center" vertical="center"/>
    </xf>
    <xf numFmtId="0" fontId="39" fillId="0" borderId="0" xfId="14" applyFont="1"/>
    <xf numFmtId="0" fontId="40" fillId="0" borderId="0" xfId="14" applyFont="1"/>
    <xf numFmtId="165" fontId="38" fillId="0" borderId="37" xfId="17" applyNumberFormat="1" applyFont="1" applyBorder="1" applyAlignment="1">
      <alignment horizontal="center" vertical="center"/>
    </xf>
    <xf numFmtId="165" fontId="38" fillId="0" borderId="0" xfId="17" applyNumberFormat="1" applyFont="1" applyBorder="1" applyAlignment="1">
      <alignment horizontal="center" vertical="center"/>
    </xf>
    <xf numFmtId="0" fontId="38" fillId="0" borderId="37" xfId="14" applyFont="1" applyBorder="1" applyAlignment="1">
      <alignment horizontal="left" wrapText="1"/>
    </xf>
    <xf numFmtId="0" fontId="38" fillId="0" borderId="37" xfId="14" applyFont="1" applyBorder="1"/>
    <xf numFmtId="165" fontId="39" fillId="0" borderId="0" xfId="14" applyNumberFormat="1" applyFont="1"/>
    <xf numFmtId="0" fontId="38" fillId="2" borderId="37" xfId="14" applyFont="1" applyFill="1" applyBorder="1" applyAlignment="1">
      <alignment horizontal="left" wrapText="1"/>
    </xf>
    <xf numFmtId="164" fontId="29" fillId="0" borderId="37" xfId="17" applyNumberFormat="1" applyFont="1" applyBorder="1" applyAlignment="1">
      <alignment horizontal="center" vertical="center"/>
    </xf>
    <xf numFmtId="0" fontId="28" fillId="0" borderId="37" xfId="14" applyFont="1" applyBorder="1" applyAlignment="1">
      <alignment horizontal="left" wrapText="1" indent="2"/>
    </xf>
    <xf numFmtId="0" fontId="28" fillId="0" borderId="37" xfId="14" applyFont="1" applyBorder="1" applyAlignment="1">
      <alignment horizontal="left" wrapText="1" indent="1"/>
    </xf>
    <xf numFmtId="0" fontId="29" fillId="2" borderId="37" xfId="14" applyFont="1" applyFill="1" applyBorder="1" applyAlignment="1">
      <alignment horizontal="left"/>
    </xf>
    <xf numFmtId="0" fontId="39" fillId="2" borderId="0" xfId="14" applyFont="1" applyFill="1"/>
    <xf numFmtId="0" fontId="40" fillId="2" borderId="0" xfId="14" applyFont="1" applyFill="1"/>
    <xf numFmtId="165" fontId="38" fillId="2" borderId="0" xfId="17" applyNumberFormat="1" applyFont="1" applyFill="1" applyBorder="1" applyAlignment="1">
      <alignment horizontal="center" vertical="center"/>
    </xf>
    <xf numFmtId="0" fontId="38" fillId="2" borderId="37" xfId="14" applyFont="1" applyFill="1" applyBorder="1" applyAlignment="1">
      <alignment horizontal="center"/>
    </xf>
    <xf numFmtId="0" fontId="38" fillId="2" borderId="37" xfId="14" applyFont="1" applyFill="1" applyBorder="1" applyAlignment="1">
      <alignment horizontal="left"/>
    </xf>
    <xf numFmtId="0" fontId="38" fillId="2" borderId="37" xfId="14" applyFont="1" applyFill="1" applyBorder="1"/>
    <xf numFmtId="9" fontId="28" fillId="2" borderId="37" xfId="14" applyNumberFormat="1" applyFont="1" applyFill="1" applyBorder="1" applyAlignment="1">
      <alignment horizontal="center" vertical="center"/>
    </xf>
    <xf numFmtId="0" fontId="28" fillId="2" borderId="37" xfId="14" applyFont="1" applyFill="1" applyBorder="1" applyAlignment="1">
      <alignment horizontal="center"/>
    </xf>
    <xf numFmtId="0" fontId="28" fillId="2" borderId="37" xfId="14" applyFont="1" applyFill="1" applyBorder="1" applyAlignment="1">
      <alignment horizontal="left" indent="1"/>
    </xf>
    <xf numFmtId="0" fontId="28" fillId="2" borderId="37" xfId="14" applyFont="1" applyFill="1" applyBorder="1"/>
    <xf numFmtId="0" fontId="37" fillId="0" borderId="0" xfId="14" applyFont="1"/>
    <xf numFmtId="0" fontId="29" fillId="0" borderId="37" xfId="14" applyFont="1" applyFill="1" applyBorder="1" applyAlignment="1">
      <alignment wrapText="1"/>
    </xf>
    <xf numFmtId="0" fontId="29" fillId="0" borderId="37" xfId="14" applyFont="1" applyFill="1" applyBorder="1" applyAlignment="1"/>
    <xf numFmtId="165" fontId="36" fillId="2" borderId="0" xfId="14" applyNumberFormat="1" applyFont="1" applyFill="1"/>
    <xf numFmtId="0" fontId="29" fillId="2" borderId="37" xfId="14" applyFont="1" applyFill="1" applyBorder="1" applyAlignment="1">
      <alignment wrapText="1"/>
    </xf>
    <xf numFmtId="0" fontId="28" fillId="0" borderId="37" xfId="14" applyFont="1" applyBorder="1" applyAlignment="1">
      <alignment horizontal="left" wrapText="1"/>
    </xf>
    <xf numFmtId="165" fontId="28" fillId="0" borderId="37" xfId="14" applyNumberFormat="1" applyFont="1" applyBorder="1" applyAlignment="1">
      <alignment horizontal="left" indent="1"/>
    </xf>
    <xf numFmtId="169" fontId="28" fillId="0" borderId="37" xfId="17" applyNumberFormat="1" applyFont="1" applyBorder="1" applyAlignment="1">
      <alignment horizontal="right" vertical="center"/>
    </xf>
    <xf numFmtId="0" fontId="37" fillId="2" borderId="0" xfId="14" applyFont="1" applyFill="1"/>
    <xf numFmtId="0" fontId="28" fillId="2" borderId="37" xfId="14" applyFont="1" applyFill="1" applyBorder="1" applyAlignment="1">
      <alignment horizontal="left" wrapText="1"/>
    </xf>
    <xf numFmtId="165" fontId="28" fillId="7" borderId="37" xfId="17" applyNumberFormat="1" applyFont="1" applyFill="1" applyBorder="1" applyAlignment="1">
      <alignment horizontal="center" vertical="center"/>
    </xf>
    <xf numFmtId="165" fontId="28" fillId="7" borderId="0" xfId="17" applyNumberFormat="1" applyFont="1" applyFill="1" applyBorder="1" applyAlignment="1">
      <alignment horizontal="center" vertical="center"/>
    </xf>
    <xf numFmtId="9" fontId="28" fillId="7" borderId="37" xfId="14" applyNumberFormat="1" applyFont="1" applyFill="1" applyBorder="1" applyAlignment="1">
      <alignment horizontal="center" vertical="center"/>
    </xf>
    <xf numFmtId="4" fontId="29" fillId="0" borderId="37" xfId="14" applyNumberFormat="1" applyFont="1" applyBorder="1" applyAlignment="1">
      <alignment horizontal="left" indent="15"/>
    </xf>
    <xf numFmtId="165" fontId="28" fillId="0" borderId="37" xfId="17" applyNumberFormat="1" applyFont="1" applyBorder="1" applyAlignment="1">
      <alignment horizontal="left" indent="1"/>
    </xf>
    <xf numFmtId="165" fontId="28" fillId="0" borderId="0" xfId="17" applyNumberFormat="1" applyFont="1" applyBorder="1" applyAlignment="1">
      <alignment horizontal="left" indent="1"/>
    </xf>
    <xf numFmtId="9" fontId="28" fillId="0" borderId="37" xfId="14" applyNumberFormat="1" applyFont="1" applyBorder="1" applyAlignment="1">
      <alignment horizontal="left" indent="1"/>
    </xf>
    <xf numFmtId="0" fontId="28" fillId="0" borderId="37" xfId="14" applyFont="1" applyBorder="1" applyAlignment="1">
      <alignment wrapText="1"/>
    </xf>
    <xf numFmtId="164" fontId="36" fillId="0" borderId="0" xfId="14" applyNumberFormat="1" applyFont="1"/>
    <xf numFmtId="169" fontId="28" fillId="0" borderId="37" xfId="14" applyNumberFormat="1" applyFont="1" applyBorder="1" applyAlignment="1">
      <alignment horizontal="center"/>
    </xf>
    <xf numFmtId="165" fontId="28" fillId="0" borderId="0" xfId="14" applyNumberFormat="1" applyFont="1" applyBorder="1" applyAlignment="1">
      <alignment horizontal="left" indent="1"/>
    </xf>
    <xf numFmtId="165" fontId="28" fillId="4" borderId="37" xfId="14" applyNumberFormat="1" applyFont="1" applyFill="1" applyBorder="1"/>
    <xf numFmtId="165" fontId="28" fillId="4" borderId="0" xfId="14" applyNumberFormat="1" applyFont="1" applyFill="1" applyBorder="1"/>
    <xf numFmtId="0" fontId="34" fillId="6" borderId="37" xfId="14" applyFont="1" applyFill="1" applyBorder="1" applyAlignment="1" applyProtection="1">
      <alignment horizontal="center" vertical="center" wrapText="1"/>
    </xf>
    <xf numFmtId="0" fontId="34" fillId="6" borderId="37" xfId="15" applyFont="1" applyFill="1" applyBorder="1" applyAlignment="1" applyProtection="1">
      <alignment horizontal="center" vertical="center" wrapText="1"/>
    </xf>
    <xf numFmtId="0" fontId="34" fillId="6" borderId="0" xfId="14" applyFont="1" applyFill="1" applyBorder="1" applyAlignment="1" applyProtection="1">
      <alignment horizontal="center" vertical="center" wrapText="1"/>
    </xf>
    <xf numFmtId="0" fontId="34" fillId="6" borderId="37" xfId="14" applyFont="1" applyFill="1" applyBorder="1" applyAlignment="1" applyProtection="1">
      <alignment vertical="center" wrapText="1"/>
    </xf>
    <xf numFmtId="0" fontId="35" fillId="0" borderId="38" xfId="14" applyFont="1" applyBorder="1"/>
    <xf numFmtId="0" fontId="34" fillId="6" borderId="38" xfId="14" applyFont="1" applyFill="1" applyBorder="1" applyAlignment="1" applyProtection="1">
      <alignment horizontal="center" vertical="center" wrapText="1"/>
    </xf>
    <xf numFmtId="0" fontId="42" fillId="5" borderId="0" xfId="14" applyFont="1" applyFill="1"/>
    <xf numFmtId="165" fontId="42" fillId="5" borderId="0" xfId="14" applyNumberFormat="1" applyFont="1" applyFill="1"/>
    <xf numFmtId="165" fontId="45" fillId="5" borderId="0" xfId="14" applyNumberFormat="1" applyFont="1" applyFill="1" applyBorder="1" applyAlignment="1" applyProtection="1">
      <alignment horizontal="center"/>
    </xf>
    <xf numFmtId="4" fontId="42" fillId="5" borderId="0" xfId="14" applyNumberFormat="1" applyFont="1" applyFill="1"/>
    <xf numFmtId="165" fontId="46" fillId="5" borderId="0" xfId="15" applyNumberFormat="1" applyFont="1" applyFill="1" applyBorder="1" applyAlignment="1" applyProtection="1">
      <alignment horizontal="center"/>
    </xf>
    <xf numFmtId="0" fontId="45" fillId="5" borderId="0" xfId="14" applyFont="1" applyFill="1" applyBorder="1" applyAlignment="1" applyProtection="1">
      <alignment horizontal="center"/>
    </xf>
    <xf numFmtId="165" fontId="47" fillId="5" borderId="0" xfId="14" applyNumberFormat="1" applyFont="1" applyFill="1" applyBorder="1" applyAlignment="1" applyProtection="1">
      <alignment horizontal="center"/>
    </xf>
    <xf numFmtId="0" fontId="30" fillId="5" borderId="0" xfId="14" applyFont="1" applyFill="1"/>
    <xf numFmtId="0" fontId="31" fillId="4" borderId="0" xfId="14" applyFont="1" applyFill="1" applyBorder="1" applyAlignment="1" applyProtection="1">
      <alignment horizontal="center" vertical="center"/>
    </xf>
    <xf numFmtId="165" fontId="31" fillId="4" borderId="0" xfId="14" applyNumberFormat="1" applyFont="1" applyFill="1" applyBorder="1" applyAlignment="1" applyProtection="1">
      <alignment horizontal="center" vertical="center"/>
    </xf>
    <xf numFmtId="0" fontId="48" fillId="0" borderId="0" xfId="14" applyFont="1"/>
    <xf numFmtId="168" fontId="49" fillId="0" borderId="0" xfId="15" applyNumberFormat="1" applyFont="1"/>
    <xf numFmtId="168" fontId="50" fillId="0" borderId="0" xfId="14" applyNumberFormat="1" applyFont="1"/>
    <xf numFmtId="166" fontId="50" fillId="0" borderId="0" xfId="14" applyNumberFormat="1" applyFont="1"/>
    <xf numFmtId="165" fontId="50" fillId="0" borderId="0" xfId="14" applyNumberFormat="1" applyFont="1"/>
    <xf numFmtId="0" fontId="50" fillId="0" borderId="0" xfId="14" applyFont="1"/>
    <xf numFmtId="0" fontId="52" fillId="0" borderId="0" xfId="14" applyFont="1"/>
    <xf numFmtId="0" fontId="51" fillId="0" borderId="0" xfId="11" applyFont="1" applyAlignment="1">
      <alignment horizontal="right"/>
    </xf>
    <xf numFmtId="165" fontId="52" fillId="0" borderId="0" xfId="14" applyNumberFormat="1" applyFont="1"/>
    <xf numFmtId="167" fontId="50" fillId="0" borderId="0" xfId="14" applyNumberFormat="1" applyFont="1"/>
    <xf numFmtId="166" fontId="49" fillId="0" borderId="0" xfId="15" applyNumberFormat="1" applyFont="1"/>
    <xf numFmtId="0" fontId="50" fillId="0" borderId="0" xfId="14" applyFont="1" applyAlignment="1">
      <alignment horizontal="right"/>
    </xf>
    <xf numFmtId="165" fontId="28" fillId="9" borderId="37" xfId="17" applyNumberFormat="1" applyFont="1" applyFill="1" applyBorder="1" applyAlignment="1">
      <alignment horizontal="center" vertical="center"/>
    </xf>
    <xf numFmtId="165" fontId="29" fillId="9" borderId="37" xfId="17" applyNumberFormat="1" applyFont="1" applyFill="1" applyBorder="1" applyAlignment="1">
      <alignment horizontal="center" vertical="center"/>
    </xf>
    <xf numFmtId="165" fontId="30" fillId="0" borderId="0" xfId="14" applyNumberFormat="1" applyFont="1"/>
    <xf numFmtId="165" fontId="35" fillId="0" borderId="0" xfId="14" applyNumberFormat="1" applyFont="1"/>
    <xf numFmtId="165" fontId="19" fillId="0" borderId="1" xfId="1" applyNumberFormat="1" applyFont="1" applyFill="1" applyBorder="1" applyAlignment="1">
      <alignment vertical="center"/>
    </xf>
    <xf numFmtId="49" fontId="11" fillId="0" borderId="1" xfId="0" applyNumberFormat="1" applyFont="1" applyBorder="1" applyAlignment="1">
      <alignment horizontal="center" vertical="center"/>
    </xf>
    <xf numFmtId="49" fontId="11" fillId="0" borderId="3" xfId="0" applyNumberFormat="1" applyFont="1" applyBorder="1" applyAlignment="1">
      <alignment horizontal="center" vertical="center"/>
    </xf>
    <xf numFmtId="49" fontId="11" fillId="0" borderId="2" xfId="0" applyNumberFormat="1" applyFont="1" applyBorder="1" applyAlignment="1">
      <alignment horizontal="center" vertical="center"/>
    </xf>
    <xf numFmtId="0" fontId="11" fillId="0" borderId="3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0" xfId="0" applyFont="1" applyAlignment="1">
      <alignment horizontal="justify" wrapText="1"/>
    </xf>
    <xf numFmtId="0" fontId="6" fillId="0" borderId="0" xfId="0" applyFont="1" applyAlignment="1">
      <alignment horizontal="justify" wrapText="1"/>
    </xf>
    <xf numFmtId="0" fontId="11" fillId="0" borderId="1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49" fontId="11" fillId="2" borderId="1" xfId="0" applyNumberFormat="1" applyFont="1" applyFill="1" applyBorder="1" applyAlignment="1">
      <alignment horizontal="center" vertical="center"/>
    </xf>
    <xf numFmtId="49" fontId="11" fillId="2" borderId="3" xfId="0" applyNumberFormat="1" applyFont="1" applyFill="1" applyBorder="1" applyAlignment="1">
      <alignment horizontal="center" vertical="center"/>
    </xf>
    <xf numFmtId="49" fontId="11" fillId="2" borderId="2" xfId="0" applyNumberFormat="1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left" vertical="center" wrapText="1"/>
    </xf>
    <xf numFmtId="0" fontId="11" fillId="2" borderId="1" xfId="0" applyFont="1" applyFill="1" applyBorder="1" applyAlignment="1">
      <alignment horizontal="center" vertical="center"/>
    </xf>
    <xf numFmtId="0" fontId="11" fillId="2" borderId="3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horizontal="left" vertical="center" wrapText="1"/>
    </xf>
    <xf numFmtId="0" fontId="11" fillId="2" borderId="2" xfId="0" applyFont="1" applyFill="1" applyBorder="1" applyAlignment="1">
      <alignment horizontal="left" vertical="center" wrapText="1"/>
    </xf>
    <xf numFmtId="3" fontId="11" fillId="0" borderId="1" xfId="0" applyNumberFormat="1" applyFont="1" applyBorder="1" applyAlignment="1">
      <alignment horizontal="left" vertical="center" wrapText="1"/>
    </xf>
    <xf numFmtId="49" fontId="12" fillId="0" borderId="1" xfId="0" applyNumberFormat="1" applyFont="1" applyBorder="1" applyAlignment="1">
      <alignment horizontal="center" vertical="center"/>
    </xf>
    <xf numFmtId="49" fontId="12" fillId="0" borderId="3" xfId="0" applyNumberFormat="1" applyFont="1" applyBorder="1" applyAlignment="1">
      <alignment horizontal="center" vertical="center"/>
    </xf>
    <xf numFmtId="49" fontId="12" fillId="0" borderId="2" xfId="0" applyNumberFormat="1" applyFont="1" applyBorder="1" applyAlignment="1">
      <alignment horizontal="center" vertical="center"/>
    </xf>
    <xf numFmtId="0" fontId="12" fillId="0" borderId="3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2" fillId="0" borderId="2" xfId="0" applyFont="1" applyBorder="1" applyAlignment="1">
      <alignment horizontal="left" vertical="center" wrapText="1"/>
    </xf>
    <xf numFmtId="0" fontId="11" fillId="0" borderId="1" xfId="0" applyFont="1" applyFill="1" applyBorder="1" applyAlignment="1">
      <alignment horizontal="left" vertical="center" wrapText="1"/>
    </xf>
    <xf numFmtId="0" fontId="11" fillId="0" borderId="3" xfId="0" applyFont="1" applyFill="1" applyBorder="1" applyAlignment="1">
      <alignment horizontal="left" vertical="center" wrapText="1"/>
    </xf>
    <xf numFmtId="0" fontId="11" fillId="0" borderId="2" xfId="0" applyFont="1" applyFill="1" applyBorder="1" applyAlignment="1">
      <alignment horizontal="left" vertical="center" wrapText="1"/>
    </xf>
    <xf numFmtId="0" fontId="12" fillId="0" borderId="1" xfId="0" applyFont="1" applyBorder="1" applyAlignment="1">
      <alignment horizontal="center" vertical="center" wrapText="1"/>
    </xf>
    <xf numFmtId="0" fontId="12" fillId="0" borderId="3" xfId="0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left" vertical="center" wrapText="1"/>
    </xf>
    <xf numFmtId="165" fontId="12" fillId="0" borderId="1" xfId="0" applyNumberFormat="1" applyFont="1" applyBorder="1" applyAlignment="1">
      <alignment horizontal="left" vertical="center" wrapText="1"/>
    </xf>
    <xf numFmtId="0" fontId="7" fillId="0" borderId="0" xfId="0" applyFont="1" applyAlignment="1">
      <alignment horizontal="left"/>
    </xf>
    <xf numFmtId="49" fontId="7" fillId="0" borderId="3" xfId="0" applyNumberFormat="1" applyFont="1" applyBorder="1" applyAlignment="1">
      <alignment horizontal="left"/>
    </xf>
    <xf numFmtId="49" fontId="7" fillId="0" borderId="4" xfId="0" applyNumberFormat="1" applyFont="1" applyBorder="1" applyAlignment="1">
      <alignment horizontal="center"/>
    </xf>
    <xf numFmtId="49" fontId="7" fillId="0" borderId="0" xfId="0" applyNumberFormat="1" applyFont="1" applyBorder="1" applyAlignment="1">
      <alignment horizontal="center"/>
    </xf>
    <xf numFmtId="0" fontId="12" fillId="0" borderId="5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5" xfId="0" applyFont="1" applyBorder="1" applyAlignment="1">
      <alignment horizontal="center" vertical="center"/>
    </xf>
    <xf numFmtId="0" fontId="9" fillId="0" borderId="0" xfId="0" applyFont="1" applyAlignment="1">
      <alignment horizontal="center"/>
    </xf>
    <xf numFmtId="0" fontId="13" fillId="0" borderId="4" xfId="0" applyFont="1" applyBorder="1" applyAlignment="1">
      <alignment horizontal="left"/>
    </xf>
    <xf numFmtId="49" fontId="7" fillId="0" borderId="4" xfId="0" applyNumberFormat="1" applyFont="1" applyBorder="1" applyAlignment="1">
      <alignment horizontal="left"/>
    </xf>
    <xf numFmtId="3" fontId="12" fillId="0" borderId="1" xfId="0" applyNumberFormat="1" applyFont="1" applyBorder="1" applyAlignment="1">
      <alignment horizontal="center" vertical="center" wrapText="1"/>
    </xf>
    <xf numFmtId="0" fontId="12" fillId="0" borderId="2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7" xfId="0" applyFont="1" applyBorder="1" applyAlignment="1">
      <alignment horizontal="center" vertical="center" wrapText="1"/>
    </xf>
    <xf numFmtId="0" fontId="12" fillId="0" borderId="8" xfId="0" applyFont="1" applyBorder="1" applyAlignment="1">
      <alignment horizontal="center" vertical="center" wrapText="1"/>
    </xf>
    <xf numFmtId="0" fontId="12" fillId="0" borderId="4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49" fontId="34" fillId="6" borderId="37" xfId="14" applyNumberFormat="1" applyFont="1" applyFill="1" applyBorder="1" applyAlignment="1" applyProtection="1">
      <alignment horizontal="center" vertical="center" wrapText="1"/>
    </xf>
    <xf numFmtId="0" fontId="34" fillId="6" borderId="37" xfId="14" applyFont="1" applyFill="1" applyBorder="1" applyAlignment="1" applyProtection="1">
      <alignment horizontal="center" vertical="center" wrapText="1"/>
    </xf>
    <xf numFmtId="0" fontId="28" fillId="6" borderId="37" xfId="14" applyFont="1" applyFill="1" applyBorder="1" applyAlignment="1" applyProtection="1">
      <alignment horizontal="center" vertical="center" wrapText="1"/>
    </xf>
    <xf numFmtId="0" fontId="51" fillId="0" borderId="0" xfId="11" applyFont="1" applyAlignment="1">
      <alignment horizontal="center"/>
    </xf>
    <xf numFmtId="0" fontId="31" fillId="4" borderId="0" xfId="14" applyFont="1" applyFill="1" applyBorder="1" applyAlignment="1" applyProtection="1">
      <alignment horizontal="center" vertical="center"/>
    </xf>
    <xf numFmtId="0" fontId="28" fillId="0" borderId="0" xfId="11" applyFont="1" applyAlignment="1">
      <alignment horizontal="right"/>
    </xf>
    <xf numFmtId="0" fontId="31" fillId="4" borderId="0" xfId="10" applyFont="1" applyFill="1" applyBorder="1" applyAlignment="1" applyProtection="1">
      <alignment horizontal="center" vertical="center"/>
    </xf>
    <xf numFmtId="49" fontId="34" fillId="6" borderId="37" xfId="10" applyNumberFormat="1" applyFont="1" applyFill="1" applyBorder="1" applyAlignment="1" applyProtection="1">
      <alignment horizontal="center" vertical="center" wrapText="1"/>
    </xf>
    <xf numFmtId="0" fontId="34" fillId="6" borderId="37" xfId="10" applyFont="1" applyFill="1" applyBorder="1" applyAlignment="1" applyProtection="1">
      <alignment horizontal="center" vertical="center" wrapText="1"/>
    </xf>
    <xf numFmtId="0" fontId="28" fillId="6" borderId="37" xfId="10" applyFont="1" applyFill="1" applyBorder="1" applyAlignment="1" applyProtection="1">
      <alignment horizontal="center" vertical="center" wrapText="1"/>
    </xf>
    <xf numFmtId="0" fontId="34" fillId="6" borderId="5" xfId="10" applyFont="1" applyFill="1" applyBorder="1" applyAlignment="1" applyProtection="1">
      <alignment horizontal="center" vertical="center" wrapText="1"/>
    </xf>
    <xf numFmtId="0" fontId="34" fillId="6" borderId="6" xfId="10" applyFont="1" applyFill="1" applyBorder="1" applyAlignment="1" applyProtection="1">
      <alignment horizontal="center" vertical="center" wrapText="1"/>
    </xf>
    <xf numFmtId="0" fontId="34" fillId="6" borderId="7" xfId="10" applyFont="1" applyFill="1" applyBorder="1" applyAlignment="1" applyProtection="1">
      <alignment horizontal="center" vertical="center" wrapText="1"/>
    </xf>
    <xf numFmtId="0" fontId="34" fillId="6" borderId="39" xfId="10" applyFont="1" applyFill="1" applyBorder="1" applyAlignment="1" applyProtection="1">
      <alignment horizontal="center" vertical="center" wrapText="1"/>
    </xf>
    <xf numFmtId="0" fontId="34" fillId="6" borderId="0" xfId="10" applyFont="1" applyFill="1" applyBorder="1" applyAlignment="1" applyProtection="1">
      <alignment horizontal="center" vertical="center" wrapText="1"/>
    </xf>
    <xf numFmtId="0" fontId="34" fillId="6" borderId="40" xfId="10" applyFont="1" applyFill="1" applyBorder="1" applyAlignment="1" applyProtection="1">
      <alignment horizontal="center" vertical="center" wrapText="1"/>
    </xf>
    <xf numFmtId="0" fontId="34" fillId="6" borderId="8" xfId="10" applyFont="1" applyFill="1" applyBorder="1" applyAlignment="1" applyProtection="1">
      <alignment horizontal="center" vertical="center" wrapText="1"/>
    </xf>
    <xf numFmtId="0" fontId="34" fillId="6" borderId="4" xfId="10" applyFont="1" applyFill="1" applyBorder="1" applyAlignment="1" applyProtection="1">
      <alignment horizontal="center" vertical="center" wrapText="1"/>
    </xf>
    <xf numFmtId="0" fontId="34" fillId="6" borderId="9" xfId="10" applyFont="1" applyFill="1" applyBorder="1" applyAlignment="1" applyProtection="1">
      <alignment horizontal="center" vertical="center" wrapText="1"/>
    </xf>
    <xf numFmtId="0" fontId="22" fillId="3" borderId="11" xfId="0" applyFont="1" applyFill="1" applyBorder="1" applyAlignment="1">
      <alignment vertical="center" wrapText="1"/>
    </xf>
    <xf numFmtId="0" fontId="22" fillId="3" borderId="12" xfId="0" applyFont="1" applyFill="1" applyBorder="1" applyAlignment="1">
      <alignment vertical="center" wrapText="1"/>
    </xf>
    <xf numFmtId="0" fontId="22" fillId="3" borderId="13" xfId="0" applyFont="1" applyFill="1" applyBorder="1" applyAlignment="1">
      <alignment vertical="center" wrapText="1"/>
    </xf>
    <xf numFmtId="0" fontId="20" fillId="3" borderId="23" xfId="0" applyFont="1" applyFill="1" applyBorder="1" applyAlignment="1">
      <alignment horizontal="center" vertical="center" wrapText="1"/>
    </xf>
    <xf numFmtId="0" fontId="20" fillId="3" borderId="15" xfId="0" applyFont="1" applyFill="1" applyBorder="1" applyAlignment="1">
      <alignment horizontal="center" vertical="center" wrapText="1"/>
    </xf>
    <xf numFmtId="0" fontId="20" fillId="3" borderId="24" xfId="0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vertical="center" wrapText="1"/>
    </xf>
    <xf numFmtId="0" fontId="20" fillId="3" borderId="15" xfId="0" applyFont="1" applyFill="1" applyBorder="1" applyAlignment="1">
      <alignment vertical="center" wrapText="1"/>
    </xf>
    <xf numFmtId="0" fontId="20" fillId="3" borderId="16" xfId="0" applyFont="1" applyFill="1" applyBorder="1" applyAlignment="1">
      <alignment vertical="center" wrapText="1"/>
    </xf>
    <xf numFmtId="17" fontId="20" fillId="3" borderId="23" xfId="0" applyNumberFormat="1" applyFont="1" applyFill="1" applyBorder="1" applyAlignment="1">
      <alignment horizontal="center" vertical="center" wrapText="1"/>
    </xf>
    <xf numFmtId="17" fontId="20" fillId="3" borderId="15" xfId="0" applyNumberFormat="1" applyFont="1" applyFill="1" applyBorder="1" applyAlignment="1">
      <alignment horizontal="center" vertical="center" wrapText="1"/>
    </xf>
    <xf numFmtId="17" fontId="20" fillId="3" borderId="24" xfId="0" applyNumberFormat="1" applyFont="1" applyFill="1" applyBorder="1" applyAlignment="1">
      <alignment horizontal="center" vertical="center" wrapText="1"/>
    </xf>
    <xf numFmtId="16" fontId="20" fillId="3" borderId="23" xfId="0" applyNumberFormat="1" applyFont="1" applyFill="1" applyBorder="1" applyAlignment="1">
      <alignment horizontal="center" vertical="center" wrapText="1"/>
    </xf>
    <xf numFmtId="16" fontId="20" fillId="3" borderId="15" xfId="0" applyNumberFormat="1" applyFont="1" applyFill="1" applyBorder="1" applyAlignment="1">
      <alignment horizontal="center" vertical="center" wrapText="1"/>
    </xf>
    <xf numFmtId="16" fontId="20" fillId="3" borderId="24" xfId="0" applyNumberFormat="1" applyFont="1" applyFill="1" applyBorder="1" applyAlignment="1">
      <alignment horizontal="center" vertical="center" wrapText="1"/>
    </xf>
    <xf numFmtId="0" fontId="20" fillId="3" borderId="23" xfId="0" applyFont="1" applyFill="1" applyBorder="1" applyAlignment="1">
      <alignment horizontal="left" vertical="center" wrapText="1"/>
    </xf>
    <xf numFmtId="0" fontId="20" fillId="3" borderId="15" xfId="0" applyFont="1" applyFill="1" applyBorder="1" applyAlignment="1">
      <alignment horizontal="left" vertical="center" wrapText="1"/>
    </xf>
    <xf numFmtId="0" fontId="20" fillId="3" borderId="24" xfId="0" applyFont="1" applyFill="1" applyBorder="1" applyAlignment="1">
      <alignment horizontal="left" vertical="center" wrapText="1"/>
    </xf>
    <xf numFmtId="0" fontId="20" fillId="3" borderId="17" xfId="0" applyFont="1" applyFill="1" applyBorder="1" applyAlignment="1">
      <alignment horizontal="center" vertical="center" wrapText="1"/>
    </xf>
    <xf numFmtId="0" fontId="20" fillId="3" borderId="18" xfId="0" applyFont="1" applyFill="1" applyBorder="1" applyAlignment="1">
      <alignment horizontal="center" vertical="center" wrapText="1"/>
    </xf>
    <xf numFmtId="0" fontId="20" fillId="3" borderId="19" xfId="0" applyFont="1" applyFill="1" applyBorder="1" applyAlignment="1">
      <alignment horizontal="center" vertical="center" wrapText="1"/>
    </xf>
    <xf numFmtId="0" fontId="20" fillId="3" borderId="20" xfId="0" applyFont="1" applyFill="1" applyBorder="1" applyAlignment="1">
      <alignment horizontal="center" vertical="center" wrapText="1"/>
    </xf>
    <xf numFmtId="0" fontId="20" fillId="3" borderId="21" xfId="0" applyFont="1" applyFill="1" applyBorder="1" applyAlignment="1">
      <alignment horizontal="center" vertical="center" wrapText="1"/>
    </xf>
    <xf numFmtId="0" fontId="20" fillId="3" borderId="22" xfId="0" applyFont="1" applyFill="1" applyBorder="1" applyAlignment="1">
      <alignment horizontal="center" vertical="center" wrapText="1"/>
    </xf>
    <xf numFmtId="0" fontId="20" fillId="3" borderId="17" xfId="0" applyFont="1" applyFill="1" applyBorder="1" applyAlignment="1">
      <alignment horizontal="left" vertical="center" wrapText="1"/>
    </xf>
    <xf numFmtId="0" fontId="20" fillId="3" borderId="18" xfId="0" applyFont="1" applyFill="1" applyBorder="1" applyAlignment="1">
      <alignment horizontal="left" vertical="center" wrapText="1"/>
    </xf>
    <xf numFmtId="0" fontId="20" fillId="3" borderId="19" xfId="0" applyFont="1" applyFill="1" applyBorder="1" applyAlignment="1">
      <alignment horizontal="left" vertical="center" wrapText="1"/>
    </xf>
    <xf numFmtId="0" fontId="20" fillId="3" borderId="20" xfId="0" applyFont="1" applyFill="1" applyBorder="1" applyAlignment="1">
      <alignment horizontal="left" vertical="center" wrapText="1"/>
    </xf>
    <xf numFmtId="0" fontId="20" fillId="3" borderId="21" xfId="0" applyFont="1" applyFill="1" applyBorder="1" applyAlignment="1">
      <alignment horizontal="left" vertical="center" wrapText="1"/>
    </xf>
    <xf numFmtId="0" fontId="20" fillId="3" borderId="22" xfId="0" applyFont="1" applyFill="1" applyBorder="1" applyAlignment="1">
      <alignment horizontal="left" vertical="center" wrapText="1"/>
    </xf>
    <xf numFmtId="16" fontId="20" fillId="3" borderId="17" xfId="0" applyNumberFormat="1" applyFont="1" applyFill="1" applyBorder="1" applyAlignment="1">
      <alignment horizontal="center" vertical="center" wrapText="1"/>
    </xf>
    <xf numFmtId="16" fontId="20" fillId="3" borderId="18" xfId="0" applyNumberFormat="1" applyFont="1" applyFill="1" applyBorder="1" applyAlignment="1">
      <alignment horizontal="center" vertical="center" wrapText="1"/>
    </xf>
    <xf numFmtId="16" fontId="20" fillId="3" borderId="19" xfId="0" applyNumberFormat="1" applyFont="1" applyFill="1" applyBorder="1" applyAlignment="1">
      <alignment horizontal="center" vertical="center" wrapText="1"/>
    </xf>
    <xf numFmtId="16" fontId="20" fillId="3" borderId="20" xfId="0" applyNumberFormat="1" applyFont="1" applyFill="1" applyBorder="1" applyAlignment="1">
      <alignment horizontal="center" vertical="center" wrapText="1"/>
    </xf>
    <xf numFmtId="16" fontId="20" fillId="3" borderId="21" xfId="0" applyNumberFormat="1" applyFont="1" applyFill="1" applyBorder="1" applyAlignment="1">
      <alignment horizontal="center" vertical="center" wrapText="1"/>
    </xf>
    <xf numFmtId="16" fontId="20" fillId="3" borderId="22" xfId="0" applyNumberFormat="1" applyFont="1" applyFill="1" applyBorder="1" applyAlignment="1">
      <alignment horizontal="center" vertical="center" wrapText="1"/>
    </xf>
    <xf numFmtId="0" fontId="20" fillId="3" borderId="27" xfId="0" applyFont="1" applyFill="1" applyBorder="1" applyAlignment="1">
      <alignment horizontal="center" vertical="center" wrapText="1"/>
    </xf>
    <xf numFmtId="0" fontId="20" fillId="3" borderId="28" xfId="0" applyFont="1" applyFill="1" applyBorder="1" applyAlignment="1">
      <alignment horizontal="center" vertical="center" wrapText="1"/>
    </xf>
    <xf numFmtId="0" fontId="20" fillId="3" borderId="29" xfId="0" applyFont="1" applyFill="1" applyBorder="1" applyAlignment="1">
      <alignment vertical="center" wrapText="1"/>
    </xf>
    <xf numFmtId="0" fontId="20" fillId="3" borderId="18" xfId="0" applyFont="1" applyFill="1" applyBorder="1" applyAlignment="1">
      <alignment vertical="center" wrapText="1"/>
    </xf>
    <xf numFmtId="0" fontId="20" fillId="3" borderId="30" xfId="0" applyFont="1" applyFill="1" applyBorder="1" applyAlignment="1">
      <alignment vertical="center" wrapText="1"/>
    </xf>
    <xf numFmtId="0" fontId="20" fillId="3" borderId="31" xfId="0" applyFont="1" applyFill="1" applyBorder="1" applyAlignment="1">
      <alignment vertical="center" wrapText="1"/>
    </xf>
    <xf numFmtId="0" fontId="20" fillId="3" borderId="21" xfId="0" applyFont="1" applyFill="1" applyBorder="1" applyAlignment="1">
      <alignment vertical="center" wrapText="1"/>
    </xf>
    <xf numFmtId="0" fontId="20" fillId="3" borderId="32" xfId="0" applyFont="1" applyFill="1" applyBorder="1" applyAlignment="1">
      <alignment vertical="center" wrapText="1"/>
    </xf>
    <xf numFmtId="0" fontId="20" fillId="3" borderId="33" xfId="0" applyFont="1" applyFill="1" applyBorder="1" applyAlignment="1">
      <alignment horizontal="left" vertical="center" wrapText="1"/>
    </xf>
    <xf numFmtId="0" fontId="20" fillId="3" borderId="34" xfId="0" applyFont="1" applyFill="1" applyBorder="1" applyAlignment="1">
      <alignment horizontal="left" vertical="center" wrapText="1"/>
    </xf>
    <xf numFmtId="14" fontId="20" fillId="3" borderId="23" xfId="0" applyNumberFormat="1" applyFont="1" applyFill="1" applyBorder="1" applyAlignment="1">
      <alignment horizontal="center" vertical="center" wrapText="1"/>
    </xf>
    <xf numFmtId="14" fontId="20" fillId="3" borderId="15" xfId="0" applyNumberFormat="1" applyFont="1" applyFill="1" applyBorder="1" applyAlignment="1">
      <alignment horizontal="center" vertical="center" wrapText="1"/>
    </xf>
    <xf numFmtId="14" fontId="20" fillId="3" borderId="24" xfId="0" applyNumberFormat="1" applyFont="1" applyFill="1" applyBorder="1" applyAlignment="1">
      <alignment horizontal="center" vertical="center" wrapText="1"/>
    </xf>
    <xf numFmtId="0" fontId="20" fillId="3" borderId="14" xfId="0" applyFont="1" applyFill="1" applyBorder="1" applyAlignment="1">
      <alignment horizontal="left" vertical="center" wrapText="1"/>
    </xf>
    <xf numFmtId="0" fontId="20" fillId="3" borderId="16" xfId="0" applyFont="1" applyFill="1" applyBorder="1" applyAlignment="1">
      <alignment horizontal="left" vertical="center" wrapText="1"/>
    </xf>
    <xf numFmtId="0" fontId="20" fillId="3" borderId="14" xfId="0" applyFont="1" applyFill="1" applyBorder="1" applyAlignment="1">
      <alignment horizontal="center" vertical="center" wrapText="1"/>
    </xf>
    <xf numFmtId="0" fontId="20" fillId="3" borderId="16" xfId="0" applyFont="1" applyFill="1" applyBorder="1" applyAlignment="1">
      <alignment horizontal="center" vertical="center" wrapText="1"/>
    </xf>
    <xf numFmtId="0" fontId="20" fillId="3" borderId="35" xfId="0" applyFont="1" applyFill="1" applyBorder="1" applyAlignment="1">
      <alignment horizontal="center" vertical="center" wrapText="1"/>
    </xf>
    <xf numFmtId="0" fontId="20" fillId="3" borderId="36" xfId="0" applyFont="1" applyFill="1" applyBorder="1" applyAlignment="1">
      <alignment horizontal="center" vertical="center" wrapText="1"/>
    </xf>
    <xf numFmtId="0" fontId="21" fillId="3" borderId="11" xfId="0" applyFont="1" applyFill="1" applyBorder="1" applyAlignment="1">
      <alignment horizontal="center" vertical="center" wrapText="1"/>
    </xf>
    <xf numFmtId="0" fontId="21" fillId="3" borderId="12" xfId="0" applyFont="1" applyFill="1" applyBorder="1" applyAlignment="1">
      <alignment horizontal="center" vertical="center" wrapText="1"/>
    </xf>
    <xf numFmtId="0" fontId="21" fillId="3" borderId="13" xfId="0" applyFont="1" applyFill="1" applyBorder="1" applyAlignment="1">
      <alignment horizontal="center" vertical="center" wrapText="1"/>
    </xf>
    <xf numFmtId="0" fontId="20" fillId="3" borderId="31" xfId="0" applyFont="1" applyFill="1" applyBorder="1" applyAlignment="1">
      <alignment horizontal="left" vertical="center" wrapText="1"/>
    </xf>
    <xf numFmtId="0" fontId="20" fillId="3" borderId="32" xfId="0" applyFont="1" applyFill="1" applyBorder="1" applyAlignment="1">
      <alignment horizontal="left" vertical="center" wrapText="1"/>
    </xf>
    <xf numFmtId="165" fontId="12" fillId="2" borderId="1" xfId="1" applyNumberFormat="1" applyFont="1" applyFill="1" applyBorder="1" applyAlignment="1">
      <alignment vertical="center"/>
    </xf>
    <xf numFmtId="164" fontId="18" fillId="2" borderId="1" xfId="1" applyNumberFormat="1" applyFont="1" applyFill="1" applyBorder="1" applyAlignment="1">
      <alignment vertical="center"/>
    </xf>
    <xf numFmtId="0" fontId="12" fillId="2" borderId="1" xfId="0" applyFont="1" applyFill="1" applyBorder="1" applyAlignment="1">
      <alignment horizontal="center" vertical="center"/>
    </xf>
    <xf numFmtId="0" fontId="12" fillId="2" borderId="3" xfId="0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center" vertical="center"/>
    </xf>
    <xf numFmtId="0" fontId="11" fillId="2" borderId="1" xfId="0" applyFont="1" applyFill="1" applyBorder="1" applyAlignment="1">
      <alignment vertical="center"/>
    </xf>
  </cellXfs>
  <cellStyles count="18">
    <cellStyle name="oft Excel]_x000d__x000a_Comment=Строки open=/f добавляют пользовательские функции к списку Вставить функцию._x000d__x000a_Maximized=3_x000d__x000a_Basi" xfId="3"/>
    <cellStyle name="Гиперссылка 2" xfId="4"/>
    <cellStyle name="Обычный" xfId="0" builtinId="0"/>
    <cellStyle name="Обычный 10 4" xfId="11"/>
    <cellStyle name="Обычный 2" xfId="2"/>
    <cellStyle name="Обычный 3" xfId="7"/>
    <cellStyle name="Обычный 35 6" xfId="10"/>
    <cellStyle name="Обычный 35 6 2" xfId="14"/>
    <cellStyle name="Обычный 4" xfId="8"/>
    <cellStyle name="Обычный 5" xfId="15"/>
    <cellStyle name="Стиль 1" xfId="6"/>
    <cellStyle name="Финансовый" xfId="1" builtinId="3"/>
    <cellStyle name="Финансовый 2" xfId="5"/>
    <cellStyle name="Финансовый 2 11" xfId="13"/>
    <cellStyle name="Финансовый 3" xfId="9"/>
    <cellStyle name="Финансовый 31 2" xfId="12"/>
    <cellStyle name="Финансовый 31 2 2" xfId="17"/>
    <cellStyle name="Финансовый 4" xfId="16"/>
  </cellStyles>
  <dxfs count="0"/>
  <tableStyles count="0" defaultTableStyle="TableStyleMedium9" defaultPivotStyle="PivotStyleLight16"/>
  <colors>
    <mruColors>
      <color rgb="FFFFFF99"/>
      <color rgb="FF9B8DF1"/>
      <color rgb="FF8AF4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externalLink" Target="externalLinks/externalLink9.xml"/><Relationship Id="rId18" Type="http://schemas.openxmlformats.org/officeDocument/2006/relationships/externalLink" Target="externalLinks/externalLink14.xml"/><Relationship Id="rId26" Type="http://schemas.openxmlformats.org/officeDocument/2006/relationships/externalLink" Target="externalLinks/externalLink22.xml"/><Relationship Id="rId3" Type="http://schemas.openxmlformats.org/officeDocument/2006/relationships/worksheet" Target="worksheets/sheet3.xml"/><Relationship Id="rId21" Type="http://schemas.openxmlformats.org/officeDocument/2006/relationships/externalLink" Target="externalLinks/externalLink17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17" Type="http://schemas.openxmlformats.org/officeDocument/2006/relationships/externalLink" Target="externalLinks/externalLink13.xml"/><Relationship Id="rId25" Type="http://schemas.openxmlformats.org/officeDocument/2006/relationships/externalLink" Target="externalLinks/externalLink2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2.xml"/><Relationship Id="rId20" Type="http://schemas.openxmlformats.org/officeDocument/2006/relationships/externalLink" Target="externalLinks/externalLink16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24" Type="http://schemas.openxmlformats.org/officeDocument/2006/relationships/externalLink" Target="externalLinks/externalLink20.xml"/><Relationship Id="rId5" Type="http://schemas.openxmlformats.org/officeDocument/2006/relationships/externalLink" Target="externalLinks/externalLink1.xml"/><Relationship Id="rId15" Type="http://schemas.openxmlformats.org/officeDocument/2006/relationships/externalLink" Target="externalLinks/externalLink11.xml"/><Relationship Id="rId23" Type="http://schemas.openxmlformats.org/officeDocument/2006/relationships/externalLink" Target="externalLinks/externalLink19.xml"/><Relationship Id="rId28" Type="http://schemas.openxmlformats.org/officeDocument/2006/relationships/theme" Target="theme/theme1.xml"/><Relationship Id="rId10" Type="http://schemas.openxmlformats.org/officeDocument/2006/relationships/externalLink" Target="externalLinks/externalLink6.xml"/><Relationship Id="rId19" Type="http://schemas.openxmlformats.org/officeDocument/2006/relationships/externalLink" Target="externalLinks/externalLink15.xml"/><Relationship Id="rId31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externalLink" Target="externalLinks/externalLink10.xml"/><Relationship Id="rId22" Type="http://schemas.openxmlformats.org/officeDocument/2006/relationships/externalLink" Target="externalLinks/externalLink18.xml"/><Relationship Id="rId27" Type="http://schemas.openxmlformats.org/officeDocument/2006/relationships/externalLink" Target="externalLinks/externalLink23.xml"/><Relationship Id="rId30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ERVER2000\UsersDocuments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ERVER2000\UsersDocuments\&#1052;&#1086;&#1080;%20&#1076;&#1086;&#1082;&#1091;&#1084;&#1077;&#1085;&#1090;&#1099;\&#1090;&#1072;&#1088;&#1080;&#1092;\&#1054;&#1090;&#1095;&#1077;&#1090;\2001\&#1052;&#1086;&#1080;%20&#1076;&#1086;&#1082;&#1091;&#1084;&#1077;&#1085;&#1090;&#1099;\&#1058;&#1072;&#1088;&#1080;&#1092;&#1099;\1%20&#1087;&#1086;&#1083;%202000\&#1058;&#1072;&#1088;&#1080;&#1092;&#1099;\Tarif%202%20pol%2099%20g\TARIF99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ERVER2000\UsersDocuments\&#1052;&#1086;&#1080;%20&#1076;&#1086;&#1082;&#1091;&#1084;&#1077;&#1085;&#1090;&#1099;\&#1090;&#1072;&#1088;&#1080;&#1092;\&#1054;&#1090;&#1095;&#1077;&#1090;\2001\Nata\Tarif\Tarif.prg\TARIF98kop7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Documents%20and%20Settings\kostyleva\Local%20Settings\Temporary%20Internet%20Files\Content.Outlook\5XMDTG5H\&#1041;&#1044;&#1056;%20&#1042;&#1086;&#1083;&#1086;&#1082;&#1086;&#1083;&#1072;&#1084;&#1089;&#1082;%20201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16.%20&#1055;&#1083;&#1072;&#1085;&#1086;&#1074;&#1086;-&#1101;&#1082;&#1086;&#1085;&#1086;&#1084;&#1080;&#1095;&#1077;&#1089;&#1082;&#1072;&#1103;%20&#1089;&#1083;&#1091;&#1078;&#1073;&#1072;\16.7.%20&#1044;&#1086;&#1082;&#1091;&#1084;&#1077;&#1085;&#1090;&#1099;\&#1055;&#1069;&#1057;\&#1041;&#1070;&#1044;&#1046;&#1045;&#1058;%202010\&#1060;&#1040;&#1050;&#1058;%20&#1041;&#1044;&#1056;%202010%20&#1040;&#1059;\02_&#1041;&#1070;&#1044;&#1046;&#1045;&#1058;%202010%20&#1054;&#1040;&#1054;%20&#1052;&#1054;&#1069;&#1057;&#1050;%20&#1091;&#1090;&#1074;.%202-&#1086;&#1077;%20&#1087;&#1086;&#1083;.%20&#1087;&#1083;&#1072;&#1085;=&#1092;&#1072;&#1082;&#1090;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16.%20&#1055;&#1083;&#1072;&#1085;&#1086;&#1074;&#1086;-&#1101;&#1082;&#1086;&#1085;&#1086;&#1084;&#1080;&#1095;&#1077;&#1089;&#1082;&#1072;&#1103;%20&#1089;&#1083;&#1091;&#1078;&#1073;&#1072;\16.7.%20&#1044;&#1086;&#1082;&#1091;&#1084;&#1077;&#1085;&#1090;&#1099;\&#1055;&#1069;&#1057;\&#1041;&#1070;&#1044;&#1046;&#1045;&#1058;%202010\&#1055;&#1083;&#1072;&#1085;&#1099;%20&#1069;&#1051;&#1069;&#1050;%20&#1085;&#1072;%202010%20&#1075;&#1086;&#1076;%20&#1089;%20&#1088;&#1072;&#1089;&#1096;&#1080;&#1092;&#1088;&#1086;&#1074;&#1082;&#1072;&#1084;&#1080;\&#1069;&#1083;&#1077;&#1082;&#1090;&#1088;&#1086;&#1075;&#1086;&#1088;&#1089;&#1082;\13%20&#1052;&#1080;&#1088;&#1086;&#1085;&#1086;&#1074;&#1072;%20&#1041;&#1059;\&#1041;&#1070;&#1044;&#1046;&#1045;&#1058;%202010%20&#1076;&#1086;\09.11.26%20&#1041;&#1070;&#1044;&#1046;&#1045;&#1058;%202010%20&#1089;%20&#1086;&#1090;&#1074;&#1077;&#1090;&#1072;&#1084;&#1080;%20&#1086;&#1090;%20&#1089;&#1083;&#1091;&#1078;&#1073;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16.%20&#1055;&#1083;&#1072;&#1085;&#1086;&#1074;&#1086;-&#1101;&#1082;&#1086;&#1085;&#1086;&#1084;&#1080;&#1095;&#1077;&#1089;&#1082;&#1072;&#1103;%20&#1089;&#1083;&#1091;&#1078;&#1073;&#1072;\16.2.%20&#1054;&#1090;&#1076;&#1077;&#1083;%20&#1073;&#1102;&#1076;&#1078;&#1077;&#1090;&#1080;&#1088;&#1086;&#1074;&#1072;&#1085;&#1080;&#1103;%20&#1080;%20&#1090;&#1072;&#1088;&#1080;&#1092;&#1086;&#1086;&#1073;&#1088;&#1072;&#1079;&#1086;&#1074;&#1072;&#1085;&#1080;&#1103;\&#1041;&#1102;&#1076;&#1078;&#1077;&#1090;&#1080;&#1088;&#1086;&#1074;&#1072;&#1085;&#1080;&#1077;\&#1041;&#1070;&#1044;&#1046;&#1045;&#1058;%202012\&#1055;&#1083;&#1072;&#1085;&#1099;%20&#1080;%20&#1086;&#1090;&#1095;&#1077;&#1090;&#1099;%20&#1087;&#1086;%20&#1069;&#1051;&#1069;&#1050;&#1072;&#1084;\&#1054;&#1090;&#1095;&#1077;&#1090;&#1099;%20&#1069;&#1051;&#1069;&#1050;\9%20&#1057;&#1077;&#1085;&#1090;&#1103;&#1073;&#1088;&#1100;\09%20&#1041;&#1044;&#1056;%20&#1056;&#1091;&#1079;&#1072;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Documents%20and%20Settings\me_3404\Local%20Settings\Temporary%20Internet%20Files\OLK61\PREDEL.PEREDACHA%20&#1087;&#1086;&#1089;&#1083;&#1077;%20&#1089;&#1073;&#1086;&#1103;%20&#1053;&#1072;&#1090;&#1072;&#1096;&#1072;%202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&#1050;&#1086;&#1084;&#1080;&#1090;&#1077;&#1090;_&#1086;&#1073;&#1097;&#1080;&#1077;_&#1076;&#1086;&#1082;&#1091;&#1084;&#1077;&#1085;&#1090;&#1099;\_&#1054;&#1073;&#1097;&#1080;&#1077;_&#1076;&#1086;&#1082;&#1091;&#1084;&#1077;&#1085;&#1090;&#1099;_ex_&#1054;&#1090;&#1076;&#1077;&#1083;_34\&#1058;&#1072;&#1088;&#1080;&#1092;&#1085;&#1086;&#1077;%20&#1088;&#1077;&#1075;&#1091;&#1083;&#1080;&#1088;&#1086;&#1074;&#1072;&#1085;&#1080;&#1077;%202013-2014\&#1055;&#1077;&#1088;&#1077;&#1076;&#1072;&#1095;&#1072;\&#1053;&#1086;&#1074;&#1099;&#1077;%20&#1074;%2013%20&#1075;&#1086;&#1076;&#1091;\&#1055;&#1057;&#1058;\&#1064;&#1072;&#1073;&#1083;&#1086;&#1085;%20&#1079;&#1072;&#1090;&#1088;&#1072;&#1090;&#1099;%20&#1054;&#1054;&#1054;%20&#1055;&#1057;&#1058;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Documents%20and%20Settings\me_3402\Local%20Settings\Temporary%20Internet%20Files\Content.Outlook\1XN8C5YX\&#1055;&#1077;&#1088;&#1077;&#1076;&#1072;&#1095;&#1072;%20&#1101;%20&#1101;\&#1069;&#1083;&#1077;&#1082;&#1090;&#1088;&#1086;&#1085;&#1085;&#1099;&#1081;%20&#1096;&#1072;&#1073;&#1083;&#1086;&#1085;\2012\&#1058;&#1057;&#1054;\2%20&#1052;&#1054;&#1069;&#1057;&#1050;%20&#1084;&#1072;&#1083;&#1099;&#1081;\&#1052;&#1054;&#1069;&#1057;&#1050;%20&#1087;&#1088;&#1077;&#1076;&#1083;&#1086;&#1078;&#1077;&#1085;&#1080;&#1077;%202012%20&#1079;&#1072;&#1082;&#1083;&#1102;&#1095;&#1077;&#1085;&#1080;&#1077;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ERVER2000\UsersDocuments\&#1052;&#1086;&#1080;%20&#1076;&#1086;&#1082;&#1091;&#1084;&#1077;&#1085;&#1090;&#1099;\2002&#1075;&#1086;&#1076;1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&#1050;&#1086;&#1084;&#1080;&#1090;&#1077;&#1090;_&#1086;&#1073;&#1097;&#1080;&#1077;_&#1076;&#1086;&#1082;&#1091;&#1084;&#1077;&#1085;&#1090;&#1099;\_&#1054;&#1073;&#1097;&#1080;&#1077;_&#1076;&#1086;&#1082;&#1091;&#1084;&#1077;&#1085;&#1090;&#1099;_ex_&#1054;&#1090;&#1076;&#1077;&#1083;_34\&#1058;&#1072;&#1088;&#1080;&#1092;&#1085;&#1086;&#1077;%20&#1088;&#1077;&#1075;&#1091;&#1083;&#1080;&#1088;&#1086;&#1074;&#1072;&#1085;&#1080;&#1077;%202013-2014\&#1055;&#1077;&#1088;&#1077;&#1076;&#1072;&#1095;&#1072;\&#1053;&#1086;&#1074;&#1099;&#1077;%20&#1074;%2013%20&#1075;&#1086;&#1076;&#1091;\&#1056;&#1086;&#1089;&#1072;&#1083;&#1082;&#1086;-&#1080;&#1085;&#1090;&#1077;&#1083;&#1083;&#1077;&#1082;&#1090;\&#1056;&#1086;&#1089;&#1072;&#1083;&#1082;&#1086;%20&#1089;&#1084;&#1077;&#1090;&#1072;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BSERVER2000\UsersDocuments\Chaplugina\&#1048;&#1089;&#1087;&#1086;&#1083;&#1085;&#1080;&#1090;&#1077;&#1083;&#1100;&#1085;&#1072;&#1103;%20&#1076;&#1080;&#1088;&#1077;&#1082;&#1094;&#1080;&#1103;\&#1058;&#1043;&#1050;%2010\&#1063;&#1043;&#1050;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16.%20&#1055;&#1083;&#1072;&#1085;&#1086;&#1074;&#1086;-&#1101;&#1082;&#1086;&#1085;&#1086;&#1084;&#1080;&#1095;&#1077;&#1089;&#1082;&#1072;&#1103;%20&#1089;&#1083;&#1091;&#1078;&#1073;&#1072;\16.7.%20&#1044;&#1086;&#1082;&#1091;&#1084;&#1077;&#1085;&#1090;&#1099;\&#1055;&#1069;&#1057;\&#1041;&#1070;&#1044;&#1046;&#1045;&#1058;%202010\&#1055;&#1083;&#1072;&#1085;&#1099;%20&#1069;&#1051;&#1069;&#1050;%20&#1085;&#1072;%202010%20&#1075;&#1086;&#1076;%20&#1089;%20&#1088;&#1072;&#1089;&#1096;&#1080;&#1092;&#1088;&#1086;&#1074;&#1082;&#1072;&#1084;&#1080;\&#1069;&#1083;&#1077;&#1082;&#1090;&#1088;&#1086;&#1075;&#1086;&#1088;&#1089;&#1082;\13%20&#1052;&#1080;&#1088;&#1086;&#1085;&#1086;&#1074;&#1072;%20&#1041;&#1059;\&#1041;&#1070;&#1044;&#1046;&#1045;&#1058;%202010%20&#1076;&#1086;\&#1085;&#1086;&#1074;&#1099;&#1081;%20&#1073;&#1102;&#1076;&#1078;&#1077;&#1090;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16.%20&#1055;&#1083;&#1072;&#1085;&#1086;&#1074;&#1086;-&#1101;&#1082;&#1086;&#1085;&#1086;&#1084;&#1080;&#1095;&#1077;&#1089;&#1082;&#1072;&#1103;%20&#1089;&#1083;&#1091;&#1078;&#1073;&#1072;\16.7.%20&#1044;&#1086;&#1082;&#1091;&#1084;&#1077;&#1085;&#1090;&#1099;\&#1055;&#1069;&#1057;\&#1041;&#1070;&#1044;&#1046;&#1045;&#1058;%202009\&#1041;&#1070;&#1044;&#1046;&#1045;&#1058;%202010\&#1085;&#1086;&#1074;&#1099;&#1081;%20&#1073;&#1102;&#1076;&#1078;&#1077;&#1090;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in-nina\c\&#1052;&#1086;&#1080;%20&#1076;&#1086;&#1082;&#1091;&#1084;&#1077;&#1085;&#1090;&#1099;\fek%202002\FEK%202002.&#1053;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46.%20&#1044;&#1077;&#1087;&#1072;&#1088;&#1090;&#1072;&#1084;&#1077;&#1085;&#1090;%20&#1101;&#1082;&#1089;&#1087;&#1083;&#1091;&#1072;&#1090;&#1072;&#1094;&#1080;&#1080;,%20&#1058;&#1054;%20&#1080;%20&#1056;\46.3.%20&#1057;&#1083;&#1091;&#1078;&#1073;&#1072;%20&#1088;&#1077;&#1084;&#1086;&#1085;&#1090;&#1086;&#1074;\46.3.2.%20&#1054;&#1090;&#1076;&#1077;&#1083;%20&#1087;&#1083;&#1072;&#1085;&#1080;&#1088;&#1086;&#1074;&#1072;&#1085;&#1080;&#1103;%20&#1080;%20&#1086;&#1088;&#1075;&#1072;&#1085;&#1080;&#1079;&#1072;&#1094;&#1080;&#1080;%20&#1088;&#1077;&#1084;&#1086;&#1085;&#1090;&#1086;&#1074;\46.3.2.6.%20&#1044;&#1086;&#1082;&#1091;&#1084;&#1077;&#1085;&#1090;&#1099;%20&#1086;&#1090;&#1076;&#1077;&#1083;&#1072;\&#1050;&#1056;-2015\&#1054;&#1089;&#1085;&#1086;&#1074;&#1085;&#1086;&#1081;%20&#1050;&#1056;-2015.xlsm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s\USERS\5%20&#1058;&#1045;&#1055;&#1051;&#1054;&#1042;&#1040;&#1071;%20&#1069;&#1053;&#1045;&#1056;&#1043;&#1048;&#1071;\&#1069;&#1082;&#1089;&#1087;&#1077;&#1088;&#1090;&#1080;&#1079;&#1072;%202007\&#1090;&#1072;&#1073;&#1083;&#1080;&#1094;&#1072;%20&#1092;&#1089;&#1090;.xls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cippsrv\User_Docs\DOCUME~1\VEPRIT~1\LOCALS~1\Temp\Rar$DI00.188\&#1040;&#1083;&#1100;&#1073;&#1086;&#1084;_&#1072;&#1085;&#1072;&#1083;&#1080;&#1090;&#1080;&#1095;&#1077;&#1089;&#1082;&#1080;&#1093;_&#1092;&#1086;&#1088;&#1084;_2007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69;&#1057;/&#1041;&#1102;&#1076;&#1078;&#1077;&#1090;&#1080;&#1088;&#1086;&#1074;&#1072;&#1085;&#1080;&#1077;/&#1041;&#1070;&#1044;&#1046;&#1045;&#1058;%202024/&#1041;&#1080;&#1079;&#1085;&#1077;&#1089;-&#1087;&#1083;&#1072;&#1085;%202024-2026/&#1060;&#1086;&#1088;&#1084;&#1099;%20&#1041;&#1080;&#1079;&#1085;&#1077;&#1089;-&#1087;&#1083;&#1072;&#1085;&#1072;%20&#1040;&#1054;%20&#1052;&#1086;&#1089;&#1086;&#1073;&#1083;&#1101;&#1085;&#1077;&#1088;&#1075;&#1086;%202024-2026%20&#1075;&#1075;.%20&#1087;&#1086;&#1082;&#1074;&#1072;&#1088;&#1090;&#1072;&#1083;&#1100;&#1085;&#1086;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16.%20&#1055;&#1069;&#1057;\&#1041;&#1102;&#1076;&#1078;&#1077;&#1090;&#1080;&#1088;&#1086;&#1074;&#1072;&#1085;&#1080;&#1077;\&#1041;&#1070;&#1044;&#1046;&#1045;&#1058;%202021\&#1041;&#1080;&#1079;&#1085;&#1077;&#1089;-&#1087;&#1083;&#1072;&#1085;\2021%20&#1075;&#1086;&#1076;%20&#1092;&#1072;&#1082;&#1090;\&#1060;&#1086;&#1088;&#1084;&#1099;%20&#1041;&#1080;&#1079;&#1085;&#1077;&#1089;-&#1087;&#1083;&#1072;&#1085;&#1072;%20&#1040;&#1054;%20&#1052;&#1086;&#1089;&#1086;&#1073;&#1083;&#1101;&#1085;&#1077;&#1088;&#1075;&#1086;%202021%20&#1076;&#1083;&#1103;%20&#1073;&#1072;&#1085;&#1082;&#1072;.xlsx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69;&#1057;/&#1041;&#1102;&#1076;&#1078;&#1077;&#1090;&#1080;&#1088;&#1086;&#1074;&#1072;&#1085;&#1080;&#1077;/&#1041;&#1070;&#1044;&#1046;&#1045;&#1058;%202023/&#1041;&#1080;&#1079;&#1085;&#1077;&#1089;%20&#1087;&#1083;&#1072;&#1085;/&#1060;&#1086;&#1088;&#1084;&#1099;%20&#1041;&#1080;&#1079;&#1085;&#1077;&#1089;-&#1087;&#1083;&#1072;&#1085;&#1072;%20&#1040;&#1054;%20&#1052;&#1086;&#1089;&#1086;&#1073;&#1083;&#1101;&#1085;&#1077;&#1088;&#1075;&#1086;%202023-2025%20&#1075;&#1075;..xlsx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/16.%20&#1055;&#1069;&#1057;/&#1041;&#1102;&#1076;&#1078;&#1077;&#1090;&#1080;&#1088;&#1086;&#1074;&#1072;&#1085;&#1080;&#1077;/&#1041;&#1070;&#1044;&#1046;&#1045;&#1058;%202021/&#1041;&#1080;&#1079;&#1085;&#1077;&#1089;-&#1087;&#1083;&#1072;&#1085;/2021%20&#1075;&#1086;&#1076;%20&#1092;&#1072;&#1082;&#1090;/&#1060;&#1086;&#1088;&#1084;&#1099;%20&#1041;&#1080;&#1079;&#1085;&#1077;&#1089;-&#1087;&#1083;&#1072;&#1085;&#1072;%20&#1040;&#1054;%20&#1052;&#1086;&#1089;&#1086;&#1073;&#1083;&#1101;&#1085;&#1077;&#1088;&#1075;&#1086;%202021%20&#1076;&#1083;&#1103;%20&#1073;&#1072;&#1085;&#1082;&#1072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T0"/>
      <sheetName val="Модуль1"/>
      <sheetName val="Mod1"/>
      <sheetName val="T1"/>
      <sheetName val="T2"/>
      <sheetName val="T3"/>
      <sheetName val="M2"/>
      <sheetName val="D2"/>
      <sheetName val="T4"/>
      <sheetName val="T5"/>
      <sheetName val="T5B"/>
      <sheetName val="Passcheck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Di"/>
    </sheetNames>
    <sheetDataSet>
      <sheetData sheetId="0"/>
      <sheetData sheetId="1"/>
      <sheetData sheetId="2" refreshError="1"/>
      <sheetData sheetId="3" refreshError="1"/>
      <sheetData sheetId="4"/>
      <sheetData sheetId="5"/>
      <sheetData sheetId="6"/>
      <sheetData sheetId="7" refreshError="1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"/>
      <sheetName val="T0"/>
      <sheetName val="Модуль1"/>
      <sheetName val="Mod1"/>
      <sheetName val="T1"/>
      <sheetName val="T2"/>
      <sheetName val="T3"/>
      <sheetName val="M2"/>
      <sheetName val="D2"/>
      <sheetName val="T4"/>
      <sheetName val="T5"/>
      <sheetName val="T5B"/>
      <sheetName val="Passcheck"/>
      <sheetName val="T6"/>
      <sheetName val="T7"/>
      <sheetName val="T8"/>
      <sheetName val="T9"/>
      <sheetName val="T10"/>
      <sheetName val="T11"/>
      <sheetName val="T12"/>
      <sheetName val="T13"/>
      <sheetName val="T14"/>
      <sheetName val="T15"/>
      <sheetName val="T16"/>
      <sheetName val="T17"/>
      <sheetName val="T18"/>
      <sheetName val="T19"/>
      <sheetName val="T20"/>
      <sheetName val="T21"/>
      <sheetName val="T22"/>
      <sheetName val="Т"/>
      <sheetName val="T23"/>
      <sheetName val="T24"/>
      <sheetName val="T25"/>
      <sheetName val="T26"/>
      <sheetName val="T27"/>
      <sheetName val="T29"/>
      <sheetName val="T28"/>
      <sheetName val="T30"/>
      <sheetName val="T31"/>
      <sheetName val="T32"/>
      <sheetName val="T33"/>
      <sheetName val="T34"/>
      <sheetName val="T35"/>
      <sheetName val="Sheet2"/>
      <sheetName val="Sheet3"/>
      <sheetName val="Sheet4"/>
      <sheetName val="Sheet5"/>
      <sheetName val="Sheet6"/>
      <sheetName val="Sheet7"/>
      <sheetName val="Sheet8"/>
      <sheetName val="Sheet9"/>
      <sheetName val="Sheet10"/>
      <sheetName val="Di2"/>
      <sheetName val="Di"/>
    </sheetNames>
    <sheetDataSet>
      <sheetData sheetId="0"/>
      <sheetData sheetId="1" refreshError="1">
        <row r="685">
          <cell r="B685" t="str">
            <v>Потребитель 1</v>
          </cell>
        </row>
        <row r="1118">
          <cell r="B1118" t="str">
            <v>Тепловая энергия со стороны на производственные (общехозяйственные) нужды</v>
          </cell>
        </row>
      </sheetData>
      <sheetData sheetId="2" refreshError="1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/>
      <sheetData sheetId="14" refreshError="1"/>
      <sheetData sheetId="15" refreshError="1"/>
      <sheetData sheetId="16" refreshError="1"/>
      <sheetData sheetId="17"/>
      <sheetData sheetId="18" refreshError="1"/>
      <sheetData sheetId="19"/>
      <sheetData sheetId="20" refreshError="1"/>
      <sheetData sheetId="21"/>
      <sheetData sheetId="22"/>
      <sheetData sheetId="23" refreshError="1"/>
      <sheetData sheetId="24"/>
      <sheetData sheetId="25"/>
      <sheetData sheetId="26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>
        <row r="48">
          <cell r="I48">
            <v>251.50112019011277</v>
          </cell>
        </row>
      </sheetData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>
        <row r="91">
          <cell r="I91">
            <v>0</v>
          </cell>
        </row>
        <row r="92">
          <cell r="I92">
            <v>119.46837341648958</v>
          </cell>
        </row>
        <row r="93">
          <cell r="I93">
            <v>0</v>
          </cell>
        </row>
        <row r="94">
          <cell r="I94">
            <v>0</v>
          </cell>
        </row>
        <row r="95">
          <cell r="I95">
            <v>0</v>
          </cell>
        </row>
        <row r="96">
          <cell r="I96">
            <v>0</v>
          </cell>
        </row>
        <row r="97">
          <cell r="I97">
            <v>0</v>
          </cell>
        </row>
      </sheetData>
      <sheetData sheetId="40" refreshError="1"/>
      <sheetData sheetId="41" refreshError="1"/>
      <sheetData sheetId="42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ребования"/>
      <sheetName val="Титул"/>
      <sheetName val="Параметры "/>
      <sheetName val="Свод БДР"/>
      <sheetName val="Выручка"/>
      <sheetName val="ТЭ"/>
      <sheetName val="КУ"/>
      <sheetName val="ПВД"/>
      <sheetName val="1 БДР"/>
      <sheetName val="1 БДР (ОВД)"/>
      <sheetName val="1 БДР (ПВД)"/>
      <sheetName val="1 БДР (УО)"/>
      <sheetName val="1.1"/>
      <sheetName val="2.1"/>
      <sheetName val="2.2"/>
      <sheetName val="2.3"/>
      <sheetName val="2.4"/>
      <sheetName val="2.5"/>
      <sheetName val="3.3"/>
      <sheetName val="5.2"/>
      <sheetName val="5.3"/>
      <sheetName val="5.4"/>
      <sheetName val="5.5"/>
      <sheetName val="5.6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Коэф-т распр."/>
      <sheetName val="7 БПДиР "/>
      <sheetName val="7.1 "/>
      <sheetName val="7.2 "/>
      <sheetName val="7.3"/>
    </sheetNames>
    <sheetDataSet>
      <sheetData sheetId="0" refreshError="1"/>
      <sheetData sheetId="1" refreshError="1"/>
      <sheetData sheetId="2" refreshError="1"/>
      <sheetData sheetId="3"/>
      <sheetData sheetId="4">
        <row r="17">
          <cell r="D17">
            <v>0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>
        <row r="14">
          <cell r="F14">
            <v>712.76583333333338</v>
          </cell>
        </row>
      </sheetData>
      <sheetData sheetId="14">
        <row r="13">
          <cell r="F13">
            <v>0</v>
          </cell>
        </row>
      </sheetData>
      <sheetData sheetId="15">
        <row r="13">
          <cell r="F13">
            <v>152.21250000000001</v>
          </cell>
        </row>
      </sheetData>
      <sheetData sheetId="16" refreshError="1"/>
      <sheetData sheetId="17">
        <row r="13">
          <cell r="I13">
            <v>0</v>
          </cell>
        </row>
      </sheetData>
      <sheetData sheetId="18" refreshError="1"/>
      <sheetData sheetId="19">
        <row r="200">
          <cell r="E200">
            <v>16.62</v>
          </cell>
        </row>
      </sheetData>
      <sheetData sheetId="20">
        <row r="13">
          <cell r="I13">
            <v>0</v>
          </cell>
        </row>
      </sheetData>
      <sheetData sheetId="21">
        <row r="13">
          <cell r="L13">
            <v>0</v>
          </cell>
        </row>
      </sheetData>
      <sheetData sheetId="22">
        <row r="12">
          <cell r="J12">
            <v>1.22</v>
          </cell>
        </row>
      </sheetData>
      <sheetData sheetId="23">
        <row r="13">
          <cell r="M13">
            <v>44.11</v>
          </cell>
        </row>
      </sheetData>
      <sheetData sheetId="24">
        <row r="13">
          <cell r="M13">
            <v>0</v>
          </cell>
        </row>
      </sheetData>
      <sheetData sheetId="25">
        <row r="13">
          <cell r="O13">
            <v>36.42</v>
          </cell>
        </row>
      </sheetData>
      <sheetData sheetId="26">
        <row r="13">
          <cell r="J13">
            <v>0</v>
          </cell>
        </row>
      </sheetData>
      <sheetData sheetId="27">
        <row r="13">
          <cell r="J13">
            <v>0</v>
          </cell>
        </row>
      </sheetData>
      <sheetData sheetId="28">
        <row r="13">
          <cell r="M13">
            <v>0</v>
          </cell>
        </row>
      </sheetData>
      <sheetData sheetId="29">
        <row r="13">
          <cell r="K13">
            <v>6</v>
          </cell>
        </row>
      </sheetData>
      <sheetData sheetId="30"/>
      <sheetData sheetId="31">
        <row r="13">
          <cell r="J13">
            <v>0</v>
          </cell>
        </row>
      </sheetData>
      <sheetData sheetId="32">
        <row r="13">
          <cell r="J13">
            <v>0</v>
          </cell>
        </row>
      </sheetData>
      <sheetData sheetId="33">
        <row r="13">
          <cell r="K13">
            <v>0</v>
          </cell>
        </row>
      </sheetData>
      <sheetData sheetId="34">
        <row r="13">
          <cell r="O13">
            <v>0</v>
          </cell>
        </row>
      </sheetData>
      <sheetData sheetId="35">
        <row r="13">
          <cell r="J13">
            <v>3</v>
          </cell>
        </row>
      </sheetData>
      <sheetData sheetId="36">
        <row r="13">
          <cell r="J13">
            <v>0</v>
          </cell>
        </row>
      </sheetData>
      <sheetData sheetId="37">
        <row r="13">
          <cell r="I13">
            <v>0</v>
          </cell>
        </row>
      </sheetData>
      <sheetData sheetId="38" refreshError="1"/>
      <sheetData sheetId="39">
        <row r="13">
          <cell r="D13">
            <v>0</v>
          </cell>
        </row>
      </sheetData>
      <sheetData sheetId="40" refreshError="1"/>
      <sheetData sheetId="41" refreshError="1"/>
      <sheetData sheetId="42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Требования"/>
      <sheetName val="структура (с разбивкой ИНФО)"/>
      <sheetName val="Параметры"/>
      <sheetName val="1 БДР"/>
      <sheetName val="1 БДР (ОВД)"/>
      <sheetName val="1 БДР (ПВД)"/>
      <sheetName val="1 БДР (УО)"/>
      <sheetName val="1.1"/>
      <sheetName val="2 Бюджет доходов"/>
      <sheetName val="2.1"/>
      <sheetName val="2.2"/>
      <sheetName val="2.3"/>
      <sheetName val="2.4"/>
      <sheetName val="2.5"/>
      <sheetName val="3 Бюджет производства"/>
      <sheetName val="3.1"/>
      <sheetName val="3.2"/>
      <sheetName val="4 Бюджет ремонтов"/>
      <sheetName val="5 Бюджет расходов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7 БПДиР "/>
      <sheetName val="6 Налоги"/>
      <sheetName val="7.1 "/>
      <sheetName val="7.2 "/>
      <sheetName val="7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Требования"/>
      <sheetName val="структура (с разбивкой ИНФО)"/>
      <sheetName val="Параметры"/>
      <sheetName val="Коэф-т распр."/>
      <sheetName val="1 БДР"/>
      <sheetName val="1 БДР (ОВД)"/>
      <sheetName val="1 БДР (ПВД)"/>
      <sheetName val="1 БДР (УО)"/>
      <sheetName val="1.1"/>
      <sheetName val="2 Бюджет доходов"/>
      <sheetName val="2.1"/>
      <sheetName val="2.2"/>
      <sheetName val="2.3"/>
      <sheetName val="2.4"/>
      <sheetName val="2.5"/>
      <sheetName val="3 Бюджет производства"/>
      <sheetName val="3.1"/>
      <sheetName val="3.2"/>
      <sheetName val="3.3"/>
      <sheetName val="4 Бюджет запасов и закупок"/>
      <sheetName val="5 Бюджет расходов"/>
      <sheetName val="5.1"/>
      <sheetName val="5.2"/>
      <sheetName val="5.3"/>
      <sheetName val="5.4"/>
      <sheetName val="5.5"/>
      <sheetName val="5.6"/>
      <sheetName val="5.7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6 Кап.ремонт"/>
      <sheetName val="7 БПДиР "/>
      <sheetName val="7.1 "/>
      <sheetName val="7.2 "/>
      <sheetName val="7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КУ (2)"/>
      <sheetName val="Требования"/>
      <sheetName val="Титул"/>
      <sheetName val="Параметры "/>
      <sheetName val="Свод БДР"/>
      <sheetName val="Выручка"/>
      <sheetName val="ТЭ"/>
      <sheetName val="КУ"/>
      <sheetName val="ПВД"/>
      <sheetName val="1 БДР"/>
      <sheetName val="1 БДР (ОВД)"/>
      <sheetName val="1 БДР (ПВД)"/>
      <sheetName val="1 БДР (УО)"/>
      <sheetName val="1.1"/>
      <sheetName val="2.1"/>
      <sheetName val="2.2"/>
      <sheetName val="2.3"/>
      <sheetName val="2.4"/>
      <sheetName val="2.5"/>
      <sheetName val="3.3"/>
      <sheetName val="5.2"/>
      <sheetName val="5.3"/>
      <sheetName val="5.4"/>
      <sheetName val="5.5"/>
      <sheetName val="5.6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Коэф-т распр."/>
      <sheetName val="7 БПДиР "/>
      <sheetName val="7.1 "/>
      <sheetName val="7.2 "/>
      <sheetName val="7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Инструкция"/>
      <sheetName val="Выбор субъекта РФ"/>
      <sheetName val="Обновление"/>
      <sheetName val="Лог обновления"/>
      <sheetName val="Титульный"/>
      <sheetName val="Справочники"/>
      <sheetName val="P2.1 У.Е. 2011"/>
      <sheetName val="P2.2 У.Е. 2011"/>
      <sheetName val="P2.1 У.Е. 2012"/>
      <sheetName val="P2.2 У.Е. 2012"/>
      <sheetName val="P2.1 У.Е. 2013"/>
      <sheetName val="P2.2 У.Е. 2013"/>
      <sheetName val="P2.1 У.Е. 2014"/>
      <sheetName val="P2.2 У.Е. 2014"/>
      <sheetName val="4 баланс ээ"/>
      <sheetName val="5 баланс мощности"/>
      <sheetName val="6 баланс мощности"/>
      <sheetName val="НВВ РСК 2011"/>
      <sheetName val="НВВ РСК 2012 (I полугодие)"/>
      <sheetName val="НВВ РСК 2012 (II полугодие)"/>
      <sheetName val="НВВ РСК 2012 (II пол) с 01.11"/>
      <sheetName val="НВВ РСК 2012"/>
      <sheetName val="НВВ РСК 2012 (с 01.11)"/>
      <sheetName val="НВВ РСК 2013-2014"/>
      <sheetName val="Расчет котловых тарифов"/>
      <sheetName val="Расчет НВВ"/>
      <sheetName val="Расчет расх. по RAB (2009-2017)"/>
      <sheetName val="Расчет НВВ по RAB (2009-2017)"/>
      <sheetName val="Расчет расх. по RAB (2010-2017)"/>
      <sheetName val="Расчет НВВ по RAB (2010-2017)"/>
      <sheetName val="Расчет расх. по RAB (2011-2017)"/>
      <sheetName val="Расчет НВВ по RAB (2011-2017)"/>
      <sheetName val="Расчет расх. по RAB (2012-2017)"/>
      <sheetName val="Расчет НВВ по RAB (2012-2017)"/>
      <sheetName val="Расчет расх. по RAB (2013-2017)"/>
      <sheetName val="Расчет НВВ по RAB (2013-2017)"/>
      <sheetName val="Расчет НВВ РСК - индексация"/>
      <sheetName val="Индивидуальные тарифы"/>
      <sheetName val="Комментарии"/>
      <sheetName val="Проверка"/>
      <sheetName val="et_union_hor"/>
      <sheetName val="et_union_ver"/>
      <sheetName val="modHyp"/>
      <sheetName val="TEHSHEET"/>
      <sheetName val="modUpdTemplMain"/>
      <sheetName val="AllSheetsInThisWorkbook"/>
      <sheetName val="modProv"/>
      <sheetName val="modList01"/>
      <sheetName val="REESTR_ORG"/>
      <sheetName val="REESTR_FILTERED"/>
      <sheetName val="modfrmReestr"/>
      <sheetName val="modCommandButton"/>
      <sheetName val="modList00"/>
      <sheetName val="modList08"/>
      <sheetName val="modList16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Баланс энергии"/>
      <sheetName val="Баланс мощности"/>
      <sheetName val="П2.1"/>
      <sheetName val="П2.2"/>
      <sheetName val="амортизация по уровням напряжен"/>
      <sheetName val="П.1.17"/>
      <sheetName val="П.1.16. оплата труда"/>
      <sheetName val="Отчисления на соц. нужды"/>
      <sheetName val="материалы"/>
      <sheetName val="Ремонты 2011"/>
      <sheetName val="Сводная ремонт"/>
      <sheetName val="Проч.прямые"/>
      <sheetName val="Общеэксплуатационные"/>
      <sheetName val="Цеховые"/>
      <sheetName val="КВЛ 2011"/>
      <sheetName val="КВЛ Сводная"/>
      <sheetName val="соц характер"/>
      <sheetName val="Н на Им"/>
      <sheetName val="П.1.18. Калькуляция"/>
      <sheetName val="П.1.21 Прибыль"/>
      <sheetName val="НВВ передача"/>
      <sheetName val="П.1.24"/>
      <sheetName val="П.1.25"/>
      <sheetName val="Сводная тарифы "/>
      <sheetName val="Сводная тарифы КТЦМО"/>
      <sheetName val="Распределение НВВ"/>
      <sheetName val="Смета на согласование "/>
      <sheetName val="Смета итоговая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ая информация"/>
      <sheetName val="Анкета"/>
      <sheetName val="Баланс энергии"/>
      <sheetName val="Баланс мощности"/>
      <sheetName val="УЕ ВЛЭП 2010-2014"/>
      <sheetName val="УЕ ТП 2010-2014"/>
      <sheetName val="Численность"/>
      <sheetName val="Оплата труда"/>
      <sheetName val="Материалы"/>
      <sheetName val="Ремонты 2010 год факт"/>
      <sheetName val="Ремонты 2011 год утверждено"/>
      <sheetName val="Ремонты 2012 год план"/>
      <sheetName val="Сводная ремонт"/>
      <sheetName val="УПХ"/>
      <sheetName val="УНПХ"/>
      <sheetName val="ОТ и ТБ"/>
      <sheetName val="Командировки"/>
      <sheetName val="Обучение"/>
      <sheetName val="Страхование"/>
      <sheetName val="Услуги банков"/>
      <sheetName val="Обслуживание ЗС"/>
      <sheetName val="Прочие ПР"/>
      <sheetName val="Соц характер"/>
      <sheetName val="Прочие расходы прибыль"/>
      <sheetName val="Ввод выбытие ОС"/>
      <sheetName val="Расчет амортизации"/>
      <sheetName val="Амортизация по уровням напр-я"/>
      <sheetName val="Свод по амортизации"/>
      <sheetName val="Очисления на соц. нужды"/>
      <sheetName val="Сод.зданий и помещений"/>
      <sheetName val="Плата за землю"/>
      <sheetName val="Транспортный налог"/>
      <sheetName val="Налог на имущество"/>
      <sheetName val="Негативное воздействие на ОС"/>
      <sheetName val="Налог на прибыль"/>
      <sheetName val="Аренда имущества"/>
      <sheetName val="Услуги ФСК"/>
      <sheetName val="Прочие НР"/>
      <sheetName val=" КВЛ 2010 факт"/>
      <sheetName val=" КВЛ 2011 утвержденные"/>
      <sheetName val=" КВЛ 2012-2014 план"/>
      <sheetName val="КВЛ cводная "/>
      <sheetName val="Выпадающий доход"/>
      <sheetName val="Результаты деятельности орг-ии"/>
      <sheetName val=" НВВ передача"/>
      <sheetName val="Долгосрочные параметры рег-я"/>
      <sheetName val="Смета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ил. к  ф№1-4кв 1998г "/>
      <sheetName val="1кв2002г."/>
      <sheetName val="2кв2002г"/>
      <sheetName val="3кв2002г"/>
      <sheetName val="4кв2002г"/>
      <sheetName val="2002г."/>
      <sheetName val="ф 2"/>
      <sheetName val="1кв2000г"/>
      <sheetName val="2кв2000г"/>
      <sheetName val="3кв2000г"/>
      <sheetName val="4кв2000г"/>
      <sheetName val="2000 по ст"/>
      <sheetName val="2000г"/>
      <sheetName val="форма-прил к ф№1"/>
      <sheetName val="форма_прил к ф_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правочная информация"/>
      <sheetName val="Анкета"/>
      <sheetName val="Баланс энергии"/>
      <sheetName val="Баланс мощности"/>
      <sheetName val="УЕ ВЛЭП 2010-2014"/>
      <sheetName val="УЕ ТП 2010-2014"/>
      <sheetName val="Численность"/>
      <sheetName val="Оплата труда"/>
      <sheetName val="Материалы"/>
      <sheetName val="Ремонты 2010 год факт"/>
      <sheetName val="Ремонты 2011 год утверждено"/>
      <sheetName val="Ремонты 2012 год план"/>
      <sheetName val="Сводная ремонт"/>
      <sheetName val="УПХ"/>
      <sheetName val="УНПХ"/>
      <sheetName val="ОТ и ТБ"/>
      <sheetName val="Командировки"/>
      <sheetName val="Обучение"/>
      <sheetName val="Страхование"/>
      <sheetName val="Услуги банков"/>
      <sheetName val="Обслуживание ЗС"/>
      <sheetName val="Прочие ПР"/>
      <sheetName val="Соц характер"/>
      <sheetName val="Прочие расходы прибыль"/>
      <sheetName val="Ввод выбытие ОС"/>
      <sheetName val="Расчет амортизации"/>
      <sheetName val="Амортизация по уровням напр-я"/>
      <sheetName val="Свод по амортизации"/>
      <sheetName val="Очисления на соц. нужды"/>
      <sheetName val="Сод.зданий и помещений"/>
      <sheetName val="Плата за землю"/>
      <sheetName val="Транспортный налог"/>
      <sheetName val="Налог на имущество"/>
      <sheetName val="Негативное воздействие на ОС"/>
      <sheetName val="Налог на прибыль"/>
      <sheetName val="Аренда имущества"/>
      <sheetName val="Услуги ФСК"/>
      <sheetName val="Прочие НР"/>
      <sheetName val=" КВЛ 2010 факт"/>
      <sheetName val=" КВЛ 2011 утвержденные"/>
      <sheetName val=" КВЛ 2012-2014 план"/>
      <sheetName val="КВЛ cводная "/>
      <sheetName val="Выпадающий доход"/>
      <sheetName val="Результаты деятельности орг-ии"/>
      <sheetName val=" НВВ передача"/>
      <sheetName val="Долгосрочные параметры рег-я"/>
      <sheetName val="Смета общее НВВ"/>
      <sheetName val="Тариф на содержание эл.сетей"/>
      <sheetName val="Тариф на компенсацию потерь"/>
      <sheetName val="НВВ транзит"/>
      <sheetName val="Смета транзитное НВВ"/>
      <sheetName val="TEHSHEET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правочники"/>
      <sheetName val="0"/>
      <sheetName val="0.1"/>
      <sheetName val="1"/>
      <sheetName val="2"/>
      <sheetName val="2.1"/>
      <sheetName val="2.2"/>
      <sheetName val="4"/>
      <sheetName val="5"/>
      <sheetName val="6"/>
      <sheetName val="6.1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9"/>
      <sheetName val="20"/>
      <sheetName val="21"/>
      <sheetName val="22"/>
      <sheetName val="23"/>
      <sheetName val="24"/>
      <sheetName val="24.1"/>
      <sheetName val="25"/>
      <sheetName val="26"/>
      <sheetName val="27"/>
      <sheetName val="28"/>
      <sheetName val="29"/>
      <sheetName val="30"/>
    </sheetNames>
    <sheetDataSet>
      <sheetData sheetId="0" refreshError="1">
        <row r="14">
          <cell r="B14">
            <v>2007</v>
          </cell>
        </row>
        <row r="15">
          <cell r="B15">
            <v>2006</v>
          </cell>
        </row>
        <row r="16">
          <cell r="B16">
            <v>2005</v>
          </cell>
        </row>
      </sheetData>
      <sheetData sheetId="1"/>
      <sheetData sheetId="2" refreshError="1">
        <row r="21">
          <cell r="A21" t="str">
            <v>Уголь Челябинский</v>
          </cell>
        </row>
        <row r="22">
          <cell r="A22" t="str">
            <v>Уголь разреза-2</v>
          </cell>
        </row>
        <row r="28">
          <cell r="A28" t="str">
            <v>Торф</v>
          </cell>
        </row>
        <row r="29">
          <cell r="A29" t="str">
            <v>Сланцы</v>
          </cell>
        </row>
      </sheetData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"/>
      <sheetName val="Требования"/>
      <sheetName val="Параметры"/>
      <sheetName val="Коэф-т распр."/>
      <sheetName val="1 БДР"/>
      <sheetName val="1.1БДР (МВЗ)"/>
      <sheetName val="1.2НП"/>
      <sheetName val="2 Бюджет продаж"/>
      <sheetName val="5.1"/>
      <sheetName val="5.2"/>
      <sheetName val="5.3"/>
      <sheetName val="5.4"/>
      <sheetName val="3 Бюджет производства"/>
      <sheetName val="6.1.0"/>
      <sheetName val="6.1.1"/>
      <sheetName val="4 Бюджет запасов и закупок"/>
      <sheetName val="5 Бюджет расходов"/>
      <sheetName val="5.1.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8.25"/>
      <sheetName val="8.26"/>
      <sheetName val="8.27"/>
      <sheetName val="МВЗ"/>
      <sheetName val="9 Бюджет ремонтов"/>
      <sheetName val="9.1"/>
      <sheetName val="9.2"/>
      <sheetName val="9.3"/>
      <sheetName val="9.4"/>
      <sheetName val="10 Бюджет кап. вложений"/>
      <sheetName val="10.1"/>
      <sheetName val="10.2"/>
      <sheetName val="10.3"/>
      <sheetName val="11 Дебиторы"/>
      <sheetName val="12 Кредиторы"/>
      <sheetName val="13 Бюджет кредитов и фин.деятел"/>
      <sheetName val="14 Бюджет налогов"/>
      <sheetName val="15 Бюджет прочих д.и р."/>
      <sheetName val="15.1"/>
      <sheetName val="15.2"/>
      <sheetName val="15.3"/>
      <sheetName val="Service"/>
      <sheetName val="16 Инвестиц.деят-ть"/>
      <sheetName val="Списки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Лист1"/>
      <sheetName val="Лист2"/>
      <sheetName val="Лист3"/>
      <sheetName val="5.1."/>
      <sheetName val="8.2"/>
      <sheetName val="8.4"/>
      <sheetName val="8.6"/>
      <sheetName val="8.8"/>
      <sheetName val="8.10"/>
      <sheetName val="8.12"/>
      <sheetName val="8.14"/>
      <sheetName val="8.16"/>
      <sheetName val="8.18"/>
      <sheetName val="8.20"/>
      <sheetName val="8.22"/>
      <sheetName val="8.24"/>
      <sheetName val="8.25"/>
      <sheetName val="8.26"/>
      <sheetName val="8.27"/>
      <sheetName val="9 Бюджет ремонтов"/>
      <sheetName val="9.1"/>
      <sheetName val="9.2"/>
      <sheetName val="9.3"/>
      <sheetName val="9.4"/>
      <sheetName val="8.1"/>
      <sheetName val="10 Бюджет кап. вложений"/>
      <sheetName val="8.3"/>
      <sheetName val="10.1"/>
      <sheetName val="8.5"/>
      <sheetName val="10.2"/>
      <sheetName val="8.7"/>
      <sheetName val="10.3"/>
      <sheetName val="8.9"/>
      <sheetName val="11 Дебиторы"/>
      <sheetName val="8.11"/>
      <sheetName val="12 Кредиторы"/>
      <sheetName val="8.13"/>
      <sheetName val="13 Бюджет кредитов и фин.деятел"/>
      <sheetName val="8.15"/>
      <sheetName val="14 Бюджет налогов"/>
      <sheetName val="8.17"/>
      <sheetName val="15 Бюджет прочих д.и р."/>
      <sheetName val="8.19"/>
      <sheetName val="15.1"/>
      <sheetName val="8.21"/>
      <sheetName val="15.2"/>
      <sheetName val="8.23"/>
      <sheetName val="Списки"/>
      <sheetName val="МВЗ"/>
      <sheetName val="Титул"/>
      <sheetName val="Требования"/>
      <sheetName val="Параметры"/>
      <sheetName val="Коэф-т распр."/>
      <sheetName val="1 БДР"/>
      <sheetName val="1.1БДР (МВЗ)"/>
      <sheetName val="1.2НП"/>
      <sheetName val="2 Бюджет продаж"/>
      <sheetName val="5.1"/>
      <sheetName val="5.2"/>
      <sheetName val="5.3"/>
      <sheetName val="5.4"/>
      <sheetName val="3 Бюджет производства"/>
      <sheetName val="6.1.0"/>
      <sheetName val="6.1.1"/>
      <sheetName val="4 Бюджет запасов и закупок"/>
      <sheetName val="5 Бюджет расходов"/>
      <sheetName val="15.3"/>
      <sheetName val="новый бюджет"/>
      <sheetName val="Service"/>
      <sheetName val="16 Инвестиц.деят-ть"/>
      <sheetName val="СВОД БДР"/>
      <sheetName val="ОВД"/>
      <sheetName val="ПВД"/>
      <sheetName val="УО"/>
      <sheetName val="1 БДР (ОВД)"/>
      <sheetName val="1 БДР (ПВД)"/>
      <sheetName val="1 БДР (УО)"/>
      <sheetName val="1.1"/>
      <sheetName val="2 Бюджет доходов"/>
      <sheetName val="2.1"/>
      <sheetName val="2.2"/>
      <sheetName val="2.3"/>
      <sheetName val="2.4"/>
      <sheetName val="2.5"/>
      <sheetName val="3.3"/>
      <sheetName val="5.5"/>
      <sheetName val="5.6"/>
      <sheetName val="5.7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7 БПДиР "/>
      <sheetName val="7.1 "/>
      <sheetName val="7.2 "/>
      <sheetName val="7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Свод. табл."/>
      <sheetName val="Мощность"/>
      <sheetName val="Отпуск ээ"/>
      <sheetName val="Аморт-я"/>
      <sheetName val="Зарплата"/>
      <sheetName val="Вспом. мат-лы"/>
      <sheetName val="Услуги"/>
      <sheetName val="Ремонт"/>
      <sheetName val="Кредиты"/>
      <sheetName val="Прочие затраты"/>
      <sheetName val="соцразвитие"/>
      <sheetName val="Лист13"/>
      <sheetName val="Лист14"/>
      <sheetName val="Лист15"/>
      <sheetName val="Лист16"/>
      <sheetName val="ИТОГИ  по Н,Р,Э,Q"/>
      <sheetName val="Справочники"/>
      <sheetName val="Заголовок"/>
      <sheetName val="Закупки"/>
      <sheetName val="эл ст"/>
      <sheetName val="Макро"/>
      <sheetName val="6"/>
      <sheetName val="Производство электроэнергии"/>
      <sheetName val="УЗ-22(2002)"/>
      <sheetName val="УЗ-21(1кв.) (2)"/>
      <sheetName val="УЗ-21(2002)"/>
      <sheetName val="УЗ-22(3кв.) (2)"/>
      <sheetName val="10"/>
      <sheetName val="11"/>
      <sheetName val="12"/>
      <sheetName val="18.1"/>
      <sheetName val="19.1.1"/>
      <sheetName val="19.1.2"/>
      <sheetName val="19.2"/>
      <sheetName val="2.1"/>
      <sheetName val="21.1"/>
      <sheetName val="21.2.1"/>
      <sheetName val="21.2.2"/>
      <sheetName val="21.4"/>
      <sheetName val="27"/>
      <sheetName val="28.3"/>
      <sheetName val="29"/>
      <sheetName val="7"/>
      <sheetName val="1.1"/>
      <sheetName val="1.2"/>
      <sheetName val="14"/>
      <sheetName val="16"/>
      <sheetName val="18.2"/>
      <sheetName val="18"/>
      <sheetName val="2.2"/>
      <sheetName val="20.1"/>
      <sheetName val="21.3"/>
      <sheetName val="22"/>
      <sheetName val="23"/>
      <sheetName val="24"/>
      <sheetName val="24.1"/>
      <sheetName val="25.1"/>
      <sheetName val="25"/>
      <sheetName val="26"/>
      <sheetName val="28.1"/>
      <sheetName val="28.2"/>
      <sheetName val="28"/>
      <sheetName val="3"/>
      <sheetName val="4"/>
      <sheetName val="5"/>
      <sheetName val="8"/>
      <sheetName val="9"/>
      <sheetName val="P2.1"/>
      <sheetName val="P2.2"/>
      <sheetName val="Константы"/>
      <sheetName val="инвестиции 2007"/>
      <sheetName val="Калькуляция кв"/>
      <sheetName val="Balance Sheet"/>
      <sheetName val="1997"/>
      <sheetName val="1998"/>
      <sheetName val="9-1"/>
      <sheetName val="хар-ка земли 1 "/>
      <sheetName val="Коррект"/>
      <sheetName val="факт 2009 года"/>
      <sheetName val="Факт 2010 года"/>
      <sheetName val="План на 2011 год"/>
      <sheetName val="Свод__табл_"/>
      <sheetName val="Отпуск_ээ"/>
      <sheetName val="Вспом__мат-лы"/>
      <sheetName val="Прочие_затраты"/>
      <sheetName val="ИТОГИ__по_Н,Р,Э,Q"/>
      <sheetName val="эл_ст"/>
      <sheetName val="УЗ-21(1кв_)_(2)"/>
      <sheetName val="УЗ-22(3кв_)_(2)"/>
      <sheetName val="Производство_электроэнергии"/>
      <sheetName val="18_1"/>
      <sheetName val="19_1_1"/>
      <sheetName val="19_1_2"/>
      <sheetName val="19_2"/>
      <sheetName val="2_1"/>
      <sheetName val="21_1"/>
      <sheetName val="21_2_1"/>
      <sheetName val="21_2_2"/>
      <sheetName val="21_4"/>
      <sheetName val="28_3"/>
      <sheetName val="1_1"/>
      <sheetName val="1_2"/>
      <sheetName val="18_2"/>
      <sheetName val="2_2"/>
      <sheetName val="20_1"/>
      <sheetName val="21_3"/>
      <sheetName val="24_1"/>
      <sheetName val="25_1"/>
      <sheetName val="28_1"/>
      <sheetName val="28_2"/>
      <sheetName val="P2_1"/>
      <sheetName val="P2_2"/>
      <sheetName val="инвестиции_2007"/>
      <sheetName val="Калькуляция_кв"/>
      <sheetName val="Balance_Sheet"/>
      <sheetName val="Приложение 1"/>
      <sheetName val="1.11"/>
      <sheetName val="СписочнаяЧисленность"/>
      <sheetName val="Temp_TOV"/>
      <sheetName val="ф.2 за 4 кв.2005"/>
      <sheetName val="БФ-2-8-П"/>
      <sheetName val="FEK 2002.Н"/>
      <sheetName val="Приложение 2.1"/>
      <sheetName val="обслуживание"/>
      <sheetName val="ГоГРЭС"/>
      <sheetName val="19"/>
      <sheetName val="0"/>
      <sheetName val="1"/>
      <sheetName val="15"/>
      <sheetName val="17.1"/>
      <sheetName val="17"/>
      <sheetName val="20"/>
      <sheetName val="21"/>
      <sheetName val="30"/>
      <sheetName val="ГСМ_УР"/>
      <sheetName val="Услуги ПХ"/>
      <sheetName val="НЗП_УР"/>
      <sheetName val="ЭЭ_УР"/>
      <sheetName val="INV_KR"/>
      <sheetName val="ГСМ_РОК"/>
      <sheetName val="НЗП_РОК"/>
      <sheetName val="ПП"/>
      <sheetName val="ремонты_РОК"/>
      <sheetName val="Ээ_РОК"/>
      <sheetName val="Лист7"/>
      <sheetName val="БДДС"/>
      <sheetName val="БЮДЖЕТ"/>
      <sheetName val="Титульный лист С-П"/>
      <sheetName val="ФИНПЛАН"/>
      <sheetName val="2002(v1)"/>
      <sheetName val="13"/>
      <sheetName val="SHPZ"/>
      <sheetName val=" накладные расходы"/>
      <sheetName val="Table"/>
      <sheetName val="Справочник"/>
      <sheetName val="Ожид ФР"/>
      <sheetName val="жилой фонд"/>
      <sheetName val="Справ"/>
      <sheetName val="даты"/>
      <sheetName val="Фин план"/>
      <sheetName val="Свод__табл_1"/>
      <sheetName val="Отпуск_ээ1"/>
      <sheetName val="Вспом__мат-лы1"/>
      <sheetName val="Прочие_затраты1"/>
      <sheetName val="ИТОГИ__по_Н,Р,Э,Q1"/>
      <sheetName val="эл_ст1"/>
      <sheetName val="Производство_электроэнергии1"/>
      <sheetName val="18_11"/>
      <sheetName val="19_1_11"/>
      <sheetName val="19_1_21"/>
      <sheetName val="19_21"/>
      <sheetName val="2_11"/>
      <sheetName val="21_11"/>
      <sheetName val="21_2_11"/>
      <sheetName val="21_2_21"/>
      <sheetName val="21_41"/>
      <sheetName val="28_31"/>
      <sheetName val="1_11"/>
      <sheetName val="1_21"/>
      <sheetName val="18_21"/>
      <sheetName val="2_21"/>
      <sheetName val="20_11"/>
      <sheetName val="21_31"/>
      <sheetName val="24_11"/>
      <sheetName val="25_11"/>
      <sheetName val="28_11"/>
      <sheetName val="28_21"/>
      <sheetName val="P2_11"/>
      <sheetName val="P2_21"/>
      <sheetName val="УЗ-21(1кв_)_(2)1"/>
      <sheetName val="УЗ-22(3кв_)_(2)1"/>
      <sheetName val="Калькуляция_кв1"/>
      <sheetName val="Balance_Sheet1"/>
      <sheetName val="инвестиции_20071"/>
      <sheetName val="хар-ка_земли_1_"/>
      <sheetName val="Приложение_1"/>
      <sheetName val="факт_2009_года"/>
      <sheetName val="Факт_2010_года"/>
      <sheetName val="План_на_2011_год"/>
      <sheetName val="1_111"/>
      <sheetName val="ф_2_за_4_кв_2005"/>
      <sheetName val="FEK_2002_Н"/>
      <sheetName val="Приложение_2_1"/>
      <sheetName val="17_1"/>
      <sheetName val="Услуги_ПХ"/>
      <sheetName val="Титульный_лист_С-П"/>
      <sheetName val="_накладные_расходы"/>
      <sheetName val="Ожид_ФР"/>
      <sheetName val="жилой_фонд"/>
      <sheetName val="Фин_план"/>
      <sheetName val="Свод__табл_2"/>
      <sheetName val="Отпуск_ээ2"/>
      <sheetName val="Вспом__мат-лы2"/>
      <sheetName val="Прочие_затраты2"/>
      <sheetName val="ИТОГИ__по_Н,Р,Э,Q2"/>
      <sheetName val="эл_ст2"/>
      <sheetName val="Производство_электроэнергии2"/>
      <sheetName val="18_12"/>
      <sheetName val="19_1_12"/>
      <sheetName val="19_1_22"/>
      <sheetName val="19_22"/>
      <sheetName val="2_12"/>
      <sheetName val="21_12"/>
      <sheetName val="21_2_12"/>
      <sheetName val="21_2_22"/>
      <sheetName val="21_42"/>
      <sheetName val="28_32"/>
      <sheetName val="1_12"/>
      <sheetName val="1_22"/>
      <sheetName val="18_22"/>
      <sheetName val="2_22"/>
      <sheetName val="20_12"/>
      <sheetName val="21_32"/>
      <sheetName val="24_12"/>
      <sheetName val="25_12"/>
      <sheetName val="28_12"/>
      <sheetName val="28_22"/>
      <sheetName val="P2_12"/>
      <sheetName val="P2_22"/>
      <sheetName val="УЗ-21(1кв_)_(2)2"/>
      <sheetName val="УЗ-22(3кв_)_(2)2"/>
      <sheetName val="Калькуляция_кв2"/>
      <sheetName val="Balance_Sheet2"/>
      <sheetName val="инвестиции_20072"/>
      <sheetName val="хар-ка_земли_1_1"/>
      <sheetName val="Приложение_11"/>
      <sheetName val="факт_2009_года1"/>
      <sheetName val="Факт_2010_года1"/>
      <sheetName val="План_на_2011_год1"/>
      <sheetName val="1_112"/>
      <sheetName val="ф_2_за_4_кв_20051"/>
      <sheetName val="FEK_2002_Н1"/>
      <sheetName val="Приложение_2_11"/>
      <sheetName val="17_11"/>
      <sheetName val="Услуги_ПХ1"/>
      <sheetName val="Титульный_лист_С-П1"/>
      <sheetName val="_накладные_расходы1"/>
      <sheetName val="Ожид_ФР1"/>
      <sheetName val="жилой_фонд1"/>
      <sheetName val="Фин_план1"/>
      <sheetName val="Свод__табл_3"/>
      <sheetName val="Отпуск_ээ3"/>
      <sheetName val="Вспом__мат-лы3"/>
      <sheetName val="Прочие_затраты3"/>
      <sheetName val="ИТОГИ__по_Н,Р,Э,Q3"/>
      <sheetName val="эл_ст3"/>
      <sheetName val="Производство_электроэнергии3"/>
      <sheetName val="18_13"/>
      <sheetName val="19_1_13"/>
      <sheetName val="19_1_23"/>
      <sheetName val="19_23"/>
      <sheetName val="2_13"/>
      <sheetName val="21_13"/>
      <sheetName val="21_2_13"/>
      <sheetName val="21_2_23"/>
      <sheetName val="21_43"/>
      <sheetName val="28_33"/>
      <sheetName val="1_13"/>
      <sheetName val="1_23"/>
      <sheetName val="18_23"/>
      <sheetName val="2_23"/>
      <sheetName val="20_13"/>
      <sheetName val="21_33"/>
      <sheetName val="24_13"/>
      <sheetName val="25_13"/>
      <sheetName val="28_13"/>
      <sheetName val="28_23"/>
      <sheetName val="P2_13"/>
      <sheetName val="P2_23"/>
      <sheetName val="УЗ-21(1кв_)_(2)3"/>
      <sheetName val="УЗ-22(3кв_)_(2)3"/>
      <sheetName val="Калькуляция_кв3"/>
      <sheetName val="Balance_Sheet3"/>
      <sheetName val="инвестиции_20073"/>
      <sheetName val="хар-ка_земли_1_2"/>
      <sheetName val="Приложение_12"/>
      <sheetName val="факт_2009_года2"/>
      <sheetName val="Факт_2010_года2"/>
      <sheetName val="План_на_2011_год2"/>
      <sheetName val="1_113"/>
      <sheetName val="ф_2_за_4_кв_20052"/>
      <sheetName val="FEK_2002_Н2"/>
      <sheetName val="Приложение_2_12"/>
      <sheetName val="17_12"/>
      <sheetName val="Услуги_ПХ2"/>
      <sheetName val="Титульный_лист_С-П2"/>
      <sheetName val="_накладные_расходы2"/>
      <sheetName val="Ожид_ФР2"/>
      <sheetName val="жилой_фонд2"/>
      <sheetName val="Фин_план2"/>
      <sheetName val="ИТ-бюджет"/>
      <sheetName val="Списки"/>
      <sheetName val="2007"/>
      <sheetName val="Дебет_Кредит"/>
      <sheetName val="Исходные данные и тариф ЭЛЕКТР"/>
      <sheetName val="ETС"/>
      <sheetName val="Детализация"/>
      <sheetName val="Справочник затрат_СБ"/>
      <sheetName val="Лизинг"/>
      <sheetName val="Классификатор1"/>
      <sheetName val="sapactivexlhiddensheet"/>
      <sheetName val="ГПУ"/>
      <sheetName val="ДРЭУ"/>
      <sheetName val="МП"/>
      <sheetName val="МСЧ"/>
      <sheetName val="НГДУ"/>
      <sheetName val="РМУ"/>
      <sheetName val="РЭУ"/>
      <sheetName val="СБ"/>
      <sheetName val="СРТ"/>
      <sheetName val="УА"/>
      <sheetName val="УГРиЛМ"/>
      <sheetName val="УИиРС"/>
      <sheetName val="УИТ"/>
      <sheetName val="УНИПР"/>
      <sheetName val="УОМ"/>
      <sheetName val="УСО"/>
      <sheetName val="УТС"/>
      <sheetName val="УТТиСТ"/>
      <sheetName val="ЯРЭУ"/>
      <sheetName val="ЯСК"/>
      <sheetName val="Коды статей"/>
      <sheetName val="Cover"/>
      <sheetName val="Data"/>
      <sheetName val="CTN"/>
      <sheetName val="TC"/>
      <sheetName val="свод"/>
      <sheetName val="FES"/>
      <sheetName val="расшифровка"/>
      <sheetName val="исходные данные"/>
      <sheetName val="июнь9"/>
      <sheetName val="Лист1"/>
      <sheetName val="Тарифы _ЗН"/>
      <sheetName val="Тарифы _СК"/>
      <sheetName val="Исходные"/>
      <sheetName val="расчет тарифов"/>
      <sheetName val="Номенклатура"/>
      <sheetName val="Внеш Совме"/>
      <sheetName val="продВ(I)"/>
      <sheetName val="У-Алд_наслегаХранение"/>
      <sheetName val="РСД ИА "/>
      <sheetName val="План Газпрома"/>
      <sheetName val="01-02 (БДиР Общества)"/>
      <sheetName val="Проценты"/>
      <sheetName val="1.19.1 произв тэ"/>
      <sheetName val="Настр"/>
      <sheetName val="t_настройки"/>
      <sheetName val="AddList"/>
      <sheetName val="AddList "/>
      <sheetName val="TEHSHEET"/>
      <sheetName val="Стоимость ЭЭ"/>
      <sheetName val="Standard"/>
      <sheetName val="Расчёт НВВ по RAB"/>
      <sheetName val="Pricelist"/>
      <sheetName val="Контрагенты"/>
      <sheetName val="ОХЗ КТС"/>
      <sheetName val="EKDEB90"/>
      <sheetName val="Закупки центр"/>
      <sheetName val="УЗ-21(2002):УЗ-22(3кв.) (2)"/>
      <sheetName val="Стр1"/>
      <sheetName val="Список"/>
      <sheetName val="sverxtip"/>
      <sheetName val="БФ-2-13-П"/>
      <sheetName val="Свод__табл_4"/>
      <sheetName val="Отпуск_ээ4"/>
      <sheetName val="Вспом__мат-лы4"/>
      <sheetName val="Прочие_затраты4"/>
      <sheetName val="ИТОГИ__по_Н,Р,Э,Q4"/>
      <sheetName val="эл_ст4"/>
      <sheetName val="Производство_электроэнергии4"/>
      <sheetName val="Balance_Sheet4"/>
      <sheetName val="Калькуляция_кв4"/>
      <sheetName val="18_14"/>
      <sheetName val="19_1_14"/>
      <sheetName val="19_1_24"/>
      <sheetName val="19_24"/>
      <sheetName val="2_14"/>
      <sheetName val="21_14"/>
      <sheetName val="21_2_14"/>
      <sheetName val="21_2_24"/>
      <sheetName val="21_44"/>
      <sheetName val="28_34"/>
      <sheetName val="1_14"/>
      <sheetName val="1_24"/>
      <sheetName val="18_24"/>
      <sheetName val="2_24"/>
      <sheetName val="20_14"/>
      <sheetName val="21_34"/>
      <sheetName val="24_14"/>
      <sheetName val="25_14"/>
      <sheetName val="28_14"/>
      <sheetName val="28_24"/>
      <sheetName val="P2_14"/>
      <sheetName val="P2_24"/>
      <sheetName val="инвестиции_20074"/>
      <sheetName val="УЗ-21(1кв_)_(2)4"/>
      <sheetName val="УЗ-22(3кв_)_(2)4"/>
      <sheetName val="AddList_"/>
      <sheetName val="Приложение_13"/>
      <sheetName val="Титульный_лист_С-П3"/>
      <sheetName val="хар-ка_земли_1_3"/>
      <sheetName val="факт_2009_года3"/>
      <sheetName val="Факт_2010_года3"/>
      <sheetName val="План_на_2011_год3"/>
      <sheetName val="1_114"/>
      <sheetName val="ф_2_за_4_кв_20053"/>
      <sheetName val="FEK_2002_Н3"/>
      <sheetName val="Приложение_2_13"/>
      <sheetName val="жилой_фонд3"/>
      <sheetName val="17_13"/>
      <sheetName val="Услуги_ПХ3"/>
      <sheetName val="_накладные_расходы3"/>
      <sheetName val="Ожид_ФР3"/>
      <sheetName val="Фин_план3"/>
      <sheetName val="Исходные_данные_и_тариф_ЭЛЕКТР"/>
      <sheetName val="Справочник_затрат_СБ"/>
      <sheetName val="Коды_статей"/>
      <sheetName val="1_19_1_произв_тэ"/>
      <sheetName val="расчет_тарифов"/>
      <sheetName val="Внеш_Совме"/>
      <sheetName val="Выгрузка"/>
      <sheetName val="Данные ОАО"/>
      <sheetName val="Прил1"/>
      <sheetName val="лист"/>
      <sheetName val="навигация"/>
      <sheetName val="т3"/>
      <sheetName val="Титульный"/>
      <sheetName val="баланс энергии"/>
      <sheetName val="ремонты 2010"/>
      <sheetName val="общеэксплуатационные"/>
      <sheetName val="п.1.20. расшифровка квл 2010"/>
      <sheetName val="соц характер"/>
      <sheetName val="баланс мощности"/>
      <sheetName val="амортизация по уровням напряжен"/>
      <sheetName val="п.1.16. оплата труда"/>
      <sheetName val="сводная ремонт"/>
      <sheetName val="проч.прямые"/>
      <sheetName val="цеховые"/>
      <sheetName val="квл сводная"/>
      <sheetName val="н на им"/>
      <sheetName val="п.1.18. калькуляция"/>
      <sheetName val="п.1.21 прибыль"/>
      <sheetName val="п.1.24"/>
      <sheetName val="п.1.25"/>
      <sheetName val="п2.1"/>
      <sheetName val="п.1.17"/>
      <sheetName val="материалы"/>
      <sheetName val="регионы"/>
      <sheetName val="коэфф"/>
      <sheetName val="на 1 тут"/>
      <sheetName val="содержание2"/>
      <sheetName val="Договоры"/>
      <sheetName val="ОПФ"/>
      <sheetName val="ДДС_Статьи"/>
      <sheetName val="сценарные условия ОГК"/>
      <sheetName val="мониторинг"/>
    </sheetNames>
    <sheetDataSet>
      <sheetData sheetId="0">
        <row r="2">
          <cell r="A2">
            <v>1.0489999999999999</v>
          </cell>
        </row>
      </sheetData>
      <sheetData sheetId="1">
        <row r="2">
          <cell r="A2">
            <v>1.0489999999999999</v>
          </cell>
        </row>
      </sheetData>
      <sheetData sheetId="2">
        <row r="2">
          <cell r="A2">
            <v>1.0489999999999999</v>
          </cell>
        </row>
      </sheetData>
      <sheetData sheetId="3">
        <row r="2">
          <cell r="A2">
            <v>1.0489999999999999</v>
          </cell>
        </row>
      </sheetData>
      <sheetData sheetId="4">
        <row r="2">
          <cell r="A2">
            <v>1.0489999999999999</v>
          </cell>
        </row>
      </sheetData>
      <sheetData sheetId="5">
        <row r="2">
          <cell r="A2">
            <v>1.0489999999999999</v>
          </cell>
        </row>
      </sheetData>
      <sheetData sheetId="6">
        <row r="2">
          <cell r="A2">
            <v>1.0489999999999999</v>
          </cell>
        </row>
      </sheetData>
      <sheetData sheetId="7">
        <row r="2">
          <cell r="A2">
            <v>1.0489999999999999</v>
          </cell>
        </row>
      </sheetData>
      <sheetData sheetId="8">
        <row r="2">
          <cell r="A2">
            <v>1.0489999999999999</v>
          </cell>
        </row>
      </sheetData>
      <sheetData sheetId="9"/>
      <sheetData sheetId="10"/>
      <sheetData sheetId="11" refreshError="1">
        <row r="2">
          <cell r="A2">
            <v>1.0489999999999999</v>
          </cell>
          <cell r="B2">
            <v>1.0860000000000001</v>
          </cell>
          <cell r="C2">
            <v>1.091</v>
          </cell>
          <cell r="D2">
            <v>1.1240000000000001</v>
          </cell>
        </row>
      </sheetData>
      <sheetData sheetId="12"/>
      <sheetData sheetId="13"/>
      <sheetData sheetId="14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/>
      <sheetData sheetId="102"/>
      <sheetData sheetId="103"/>
      <sheetData sheetId="104"/>
      <sheetData sheetId="105"/>
      <sheetData sheetId="106"/>
      <sheetData sheetId="107"/>
      <sheetData sheetId="108"/>
      <sheetData sheetId="109"/>
      <sheetData sheetId="110"/>
      <sheetData sheetId="111"/>
      <sheetData sheetId="112"/>
      <sheetData sheetId="113"/>
      <sheetData sheetId="114"/>
      <sheetData sheetId="115" refreshError="1"/>
      <sheetData sheetId="116" refreshError="1"/>
      <sheetData sheetId="117"/>
      <sheetData sheetId="118"/>
      <sheetData sheetId="119" refreshError="1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 refreshError="1"/>
      <sheetData sheetId="149" refreshError="1"/>
      <sheetData sheetId="150" refreshError="1"/>
      <sheetData sheetId="151" refreshError="1"/>
      <sheetData sheetId="152" refreshError="1"/>
      <sheetData sheetId="153" refreshError="1"/>
      <sheetData sheetId="154" refreshError="1"/>
      <sheetData sheetId="155" refreshError="1"/>
      <sheetData sheetId="156" refreshError="1"/>
      <sheetData sheetId="157" refreshError="1"/>
      <sheetData sheetId="158" refreshError="1"/>
      <sheetData sheetId="159" refreshError="1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/>
      <sheetData sheetId="176"/>
      <sheetData sheetId="177"/>
      <sheetData sheetId="178"/>
      <sheetData sheetId="179"/>
      <sheetData sheetId="180"/>
      <sheetData sheetId="181"/>
      <sheetData sheetId="182"/>
      <sheetData sheetId="183"/>
      <sheetData sheetId="184"/>
      <sheetData sheetId="185"/>
      <sheetData sheetId="186"/>
      <sheetData sheetId="187"/>
      <sheetData sheetId="188"/>
      <sheetData sheetId="189"/>
      <sheetData sheetId="190"/>
      <sheetData sheetId="191"/>
      <sheetData sheetId="192"/>
      <sheetData sheetId="193"/>
      <sheetData sheetId="194"/>
      <sheetData sheetId="195"/>
      <sheetData sheetId="196"/>
      <sheetData sheetId="197"/>
      <sheetData sheetId="198"/>
      <sheetData sheetId="199"/>
      <sheetData sheetId="200"/>
      <sheetData sheetId="201"/>
      <sheetData sheetId="202"/>
      <sheetData sheetId="203"/>
      <sheetData sheetId="204"/>
      <sheetData sheetId="205"/>
      <sheetData sheetId="206"/>
      <sheetData sheetId="207"/>
      <sheetData sheetId="208"/>
      <sheetData sheetId="209"/>
      <sheetData sheetId="210"/>
      <sheetData sheetId="211"/>
      <sheetData sheetId="212"/>
      <sheetData sheetId="213"/>
      <sheetData sheetId="214"/>
      <sheetData sheetId="215"/>
      <sheetData sheetId="216"/>
      <sheetData sheetId="217"/>
      <sheetData sheetId="218"/>
      <sheetData sheetId="219"/>
      <sheetData sheetId="220"/>
      <sheetData sheetId="221"/>
      <sheetData sheetId="222"/>
      <sheetData sheetId="223"/>
      <sheetData sheetId="224"/>
      <sheetData sheetId="225"/>
      <sheetData sheetId="226"/>
      <sheetData sheetId="227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/>
      <sheetData sheetId="256"/>
      <sheetData sheetId="257"/>
      <sheetData sheetId="258"/>
      <sheetData sheetId="259"/>
      <sheetData sheetId="260"/>
      <sheetData sheetId="261"/>
      <sheetData sheetId="262"/>
      <sheetData sheetId="263"/>
      <sheetData sheetId="264"/>
      <sheetData sheetId="265"/>
      <sheetData sheetId="266"/>
      <sheetData sheetId="267"/>
      <sheetData sheetId="268"/>
      <sheetData sheetId="269"/>
      <sheetData sheetId="270"/>
      <sheetData sheetId="271"/>
      <sheetData sheetId="272"/>
      <sheetData sheetId="273"/>
      <sheetData sheetId="274"/>
      <sheetData sheetId="275"/>
      <sheetData sheetId="276"/>
      <sheetData sheetId="277"/>
      <sheetData sheetId="278"/>
      <sheetData sheetId="279"/>
      <sheetData sheetId="280"/>
      <sheetData sheetId="281"/>
      <sheetData sheetId="282"/>
      <sheetData sheetId="283"/>
      <sheetData sheetId="284"/>
      <sheetData sheetId="285"/>
      <sheetData sheetId="286"/>
      <sheetData sheetId="287"/>
      <sheetData sheetId="288"/>
      <sheetData sheetId="289"/>
      <sheetData sheetId="290"/>
      <sheetData sheetId="291"/>
      <sheetData sheetId="292"/>
      <sheetData sheetId="293"/>
      <sheetData sheetId="294"/>
      <sheetData sheetId="295"/>
      <sheetData sheetId="296"/>
      <sheetData sheetId="297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/>
      <sheetData sheetId="308"/>
      <sheetData sheetId="309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 refreshError="1"/>
      <sheetData sheetId="321" refreshError="1"/>
      <sheetData sheetId="322" refreshError="1"/>
      <sheetData sheetId="323" refreshError="1"/>
      <sheetData sheetId="324" refreshError="1"/>
      <sheetData sheetId="325"/>
      <sheetData sheetId="326"/>
      <sheetData sheetId="327"/>
      <sheetData sheetId="328"/>
      <sheetData sheetId="329"/>
      <sheetData sheetId="330"/>
      <sheetData sheetId="331"/>
      <sheetData sheetId="332"/>
      <sheetData sheetId="333"/>
      <sheetData sheetId="334"/>
      <sheetData sheetId="335"/>
      <sheetData sheetId="336"/>
      <sheetData sheetId="337"/>
      <sheetData sheetId="338"/>
      <sheetData sheetId="339"/>
      <sheetData sheetId="340"/>
      <sheetData sheetId="341"/>
      <sheetData sheetId="342"/>
      <sheetData sheetId="343" refreshError="1"/>
      <sheetData sheetId="344"/>
      <sheetData sheetId="345" refreshError="1"/>
      <sheetData sheetId="346" refreshError="1"/>
      <sheetData sheetId="347" refreshError="1"/>
      <sheetData sheetId="348" refreshError="1"/>
      <sheetData sheetId="349" refreshError="1"/>
      <sheetData sheetId="350" refreshError="1"/>
      <sheetData sheetId="351" refreshError="1"/>
      <sheetData sheetId="352" refreshError="1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 refreshError="1"/>
      <sheetData sheetId="370" refreshError="1"/>
      <sheetData sheetId="371" refreshError="1"/>
      <sheetData sheetId="372" refreshError="1"/>
      <sheetData sheetId="373" refreshError="1"/>
      <sheetData sheetId="374" refreshError="1"/>
      <sheetData sheetId="375" refreshError="1"/>
      <sheetData sheetId="376" refreshError="1"/>
      <sheetData sheetId="377" refreshError="1"/>
      <sheetData sheetId="378" refreshError="1"/>
      <sheetData sheetId="379" refreshError="1"/>
      <sheetData sheetId="380" refreshError="1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 refreshError="1"/>
      <sheetData sheetId="387" refreshError="1"/>
      <sheetData sheetId="388">
        <row r="2">
          <cell r="A2">
            <v>1.0489999999999999</v>
          </cell>
        </row>
      </sheetData>
      <sheetData sheetId="389">
        <row r="2">
          <cell r="A2">
            <v>1.0489999999999999</v>
          </cell>
        </row>
      </sheetData>
      <sheetData sheetId="390">
        <row r="2">
          <cell r="A2">
            <v>1.0489999999999999</v>
          </cell>
        </row>
      </sheetData>
      <sheetData sheetId="391">
        <row r="2">
          <cell r="A2">
            <v>1.0489999999999999</v>
          </cell>
        </row>
      </sheetData>
      <sheetData sheetId="392">
        <row r="2">
          <cell r="A2">
            <v>1.0489999999999999</v>
          </cell>
        </row>
      </sheetData>
      <sheetData sheetId="393">
        <row r="2">
          <cell r="A2">
            <v>1.0489999999999999</v>
          </cell>
        </row>
      </sheetData>
      <sheetData sheetId="394">
        <row r="2">
          <cell r="A2">
            <v>1.0489999999999999</v>
          </cell>
        </row>
      </sheetData>
      <sheetData sheetId="395">
        <row r="2">
          <cell r="A2">
            <v>1.0489999999999999</v>
          </cell>
        </row>
      </sheetData>
      <sheetData sheetId="396">
        <row r="2">
          <cell r="A2">
            <v>1.0489999999999999</v>
          </cell>
        </row>
      </sheetData>
      <sheetData sheetId="397">
        <row r="2">
          <cell r="A2">
            <v>1.0489999999999999</v>
          </cell>
        </row>
      </sheetData>
      <sheetData sheetId="398">
        <row r="2">
          <cell r="A2">
            <v>1.0489999999999999</v>
          </cell>
        </row>
      </sheetData>
      <sheetData sheetId="399">
        <row r="2">
          <cell r="A2">
            <v>1.0489999999999999</v>
          </cell>
        </row>
      </sheetData>
      <sheetData sheetId="400">
        <row r="2">
          <cell r="A2">
            <v>1.0489999999999999</v>
          </cell>
        </row>
      </sheetData>
      <sheetData sheetId="401">
        <row r="2">
          <cell r="A2">
            <v>1.0489999999999999</v>
          </cell>
        </row>
      </sheetData>
      <sheetData sheetId="402">
        <row r="2">
          <cell r="A2">
            <v>1.0489999999999999</v>
          </cell>
        </row>
      </sheetData>
      <sheetData sheetId="403">
        <row r="2">
          <cell r="A2">
            <v>1.0489999999999999</v>
          </cell>
        </row>
      </sheetData>
      <sheetData sheetId="404">
        <row r="2">
          <cell r="A2">
            <v>1.0489999999999999</v>
          </cell>
        </row>
      </sheetData>
      <sheetData sheetId="405">
        <row r="2">
          <cell r="A2">
            <v>1.0489999999999999</v>
          </cell>
        </row>
      </sheetData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 refreshError="1"/>
      <sheetData sheetId="441" refreshError="1"/>
      <sheetData sheetId="442" refreshError="1"/>
      <sheetData sheetId="443" refreshError="1"/>
      <sheetData sheetId="444" refreshError="1"/>
      <sheetData sheetId="445" refreshError="1"/>
      <sheetData sheetId="446" refreshError="1"/>
      <sheetData sheetId="447" refreshError="1"/>
      <sheetData sheetId="448" refreshError="1"/>
      <sheetData sheetId="449" refreshError="1"/>
      <sheetData sheetId="450" refreshError="1"/>
      <sheetData sheetId="451" refreshError="1"/>
      <sheetData sheetId="452" refreshError="1"/>
      <sheetData sheetId="453" refreshError="1"/>
      <sheetData sheetId="454" refreshError="1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 refreshError="1"/>
      <sheetData sheetId="461" refreshError="1"/>
      <sheetData sheetId="462" refreshError="1"/>
      <sheetData sheetId="463" refreshError="1"/>
      <sheetData sheetId="464" refreshError="1"/>
      <sheetData sheetId="465" refreshError="1"/>
      <sheetData sheetId="466" refreshError="1"/>
      <sheetData sheetId="467" refreshError="1"/>
      <sheetData sheetId="468" refreshError="1"/>
      <sheetData sheetId="469" refreshError="1"/>
      <sheetData sheetId="470" refreshError="1"/>
      <sheetData sheetId="471" refreshError="1"/>
      <sheetData sheetId="472" refreshError="1"/>
      <sheetData sheetId="473" refreshError="1"/>
      <sheetData sheetId="474" refreshError="1"/>
      <sheetData sheetId="47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Титульный лист"/>
      <sheetName val="Общая Пр. КР-2015 (Основная)"/>
      <sheetName val="Общая Пр. КР-2015 (Коррект)"/>
      <sheetName val="Общая Пр. КР-2015 (На подпись)"/>
      <sheetName val="Общая Пр. КР-2015 и График"/>
      <sheetName val="Изм. с 23.03.2015"/>
      <sheetName val="Изм. с 02.04 (Торги) - 21.04"/>
      <sheetName val="Текущая (устар)"/>
      <sheetName val="Подпись 15.07.2015"/>
      <sheetName val="31.07.2015"/>
      <sheetName val="Изменения"/>
      <sheetName val="05.10.2015"/>
      <sheetName val="Изменения 05.10."/>
      <sheetName val="Текущая"/>
      <sheetName val="Справка по КР-2015"/>
      <sheetName val="Не считает Отчёт по районам"/>
      <sheetName val="Звенигород"/>
      <sheetName val="Истра"/>
      <sheetName val="Наро-Фом"/>
      <sheetName val="Фрязино"/>
      <sheetName val="Котельники"/>
      <sheetName val="+Константиново"/>
      <sheetName val="+Солнечногорск"/>
      <sheetName val="+-КЛИН"/>
      <sheetName val="+Балашиха+ЭО"/>
      <sheetName val="+-П-ПОСАД"/>
      <sheetName val="+-Пущино+ЭО"/>
      <sheetName val="+-Кашира и Сер. Пруды+ЭО"/>
      <sheetName val="+-Электрогорск+ЭО"/>
      <sheetName val="+-Волоколамск+ЭО"/>
      <sheetName val="+-Электросталь"/>
      <sheetName val="+-Шатура+ЭО"/>
      <sheetName val="+-Воскресенск+ЭО"/>
      <sheetName val="+-Рошаль+ЭО"/>
      <sheetName val="+-ПУШКИНО+ЭО"/>
      <sheetName val="+-Люберцы+ЭО"/>
      <sheetName val="+Орехово-Зуево+"/>
      <sheetName val="+-Руза+ЭО"/>
      <sheetName val="+-Серпухов+ЭО"/>
      <sheetName val="+-Талдом+ЭО"/>
      <sheetName val="+-Луховицы, Коломна, Пески+ЭО"/>
      <sheetName val="+-ЛОС-Петровск+ЭО"/>
      <sheetName val="+ОЗЁРЫ+"/>
      <sheetName val="+-ЗАРАЙСК+ЭО"/>
      <sheetName val="+-Дзержинский+ЭО"/>
      <sheetName val="Энерготех+ЭО"/>
      <sheetName val="Чеховские+ЭО"/>
      <sheetName val="+Раменское"/>
      <sheetName val="Сводная материалы (NEW)"/>
      <sheetName val="Сводная материалы (подряд)"/>
      <sheetName val="Сводная материалы (хоз)"/>
      <sheetName val="Материал+Стоимость"/>
      <sheetName val="Оглавление Выписок"/>
      <sheetName val="Люберцы"/>
      <sheetName val="Пушкино"/>
      <sheetName val="Воскресенск"/>
      <sheetName val="Шатура"/>
      <sheetName val="Кашира"/>
      <sheetName val="Балашиха"/>
      <sheetName val="Луховицы"/>
      <sheetName val="Пущино"/>
      <sheetName val="Рошаль"/>
      <sheetName val="Талдом"/>
      <sheetName val="Электрогорск"/>
      <sheetName val="Долгопрудный"/>
      <sheetName val="Электросталь"/>
      <sheetName val="Раменское"/>
      <sheetName val="Л-П и Ногинск"/>
      <sheetName val="Павлов-Посад"/>
      <sheetName val="Клин"/>
      <sheetName val="Серпухов"/>
      <sheetName val="Орехово-Зуево"/>
      <sheetName val="Дзержинск"/>
      <sheetName val="Пески"/>
      <sheetName val="Коломна"/>
      <sheetName val="Восход"/>
      <sheetName val="Сер.-Пруды"/>
      <sheetName val="Озёры"/>
      <sheetName val="Руза"/>
      <sheetName val="Зарайск"/>
      <sheetName val="Солнечногорск"/>
      <sheetName val="Константиновское"/>
      <sheetName val="Чехов"/>
      <sheetName val="Фрязино (2)"/>
      <sheetName val="Котельники (2)"/>
      <sheetName val="Наро-Фоминск"/>
      <sheetName val="Истра (2)"/>
      <sheetName val="Звенигород (2)"/>
      <sheetName val="Критерии отчета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7">
          <cell r="C7">
            <v>0</v>
          </cell>
          <cell r="F7">
            <v>0</v>
          </cell>
          <cell r="G7">
            <v>0</v>
          </cell>
          <cell r="AH7">
            <v>0</v>
          </cell>
          <cell r="AI7">
            <v>0</v>
          </cell>
          <cell r="AJ7">
            <v>0</v>
          </cell>
        </row>
        <row r="8">
          <cell r="C8" t="str">
            <v>Люберецкий</v>
          </cell>
          <cell r="F8">
            <v>0.65</v>
          </cell>
          <cell r="G8">
            <v>2160</v>
          </cell>
          <cell r="AH8" t="str">
            <v>Подр. способ</v>
          </cell>
          <cell r="AI8">
            <v>1</v>
          </cell>
          <cell r="AJ8" t="str">
            <v>КЛ-6-10</v>
          </cell>
        </row>
        <row r="9">
          <cell r="C9" t="str">
            <v>Люберецкий</v>
          </cell>
          <cell r="F9">
            <v>1.6</v>
          </cell>
          <cell r="G9">
            <v>3600</v>
          </cell>
          <cell r="AH9" t="str">
            <v>Подр. способ</v>
          </cell>
          <cell r="AI9">
            <v>3</v>
          </cell>
          <cell r="AJ9" t="str">
            <v>КЛ-6-10</v>
          </cell>
        </row>
        <row r="10">
          <cell r="C10" t="str">
            <v>Люберецкий</v>
          </cell>
          <cell r="F10">
            <v>0.8</v>
          </cell>
          <cell r="G10">
            <v>1800</v>
          </cell>
          <cell r="AH10" t="str">
            <v>Подр. способ</v>
          </cell>
          <cell r="AI10">
            <v>2</v>
          </cell>
          <cell r="AJ10" t="str">
            <v>КЛ-6-10</v>
          </cell>
        </row>
        <row r="11">
          <cell r="C11" t="str">
            <v>Люберецкий</v>
          </cell>
          <cell r="F11">
            <v>0.48</v>
          </cell>
          <cell r="G11">
            <v>1080</v>
          </cell>
          <cell r="AH11" t="str">
            <v>Подр. способ</v>
          </cell>
          <cell r="AI11">
            <v>2</v>
          </cell>
          <cell r="AJ11" t="str">
            <v>КЛ-6-10</v>
          </cell>
        </row>
        <row r="12">
          <cell r="C12" t="str">
            <v>Люберецкий</v>
          </cell>
          <cell r="F12">
            <v>0.32000000000000006</v>
          </cell>
          <cell r="G12">
            <v>720</v>
          </cell>
          <cell r="AH12" t="str">
            <v>Подр. способ</v>
          </cell>
          <cell r="AI12">
            <v>2</v>
          </cell>
          <cell r="AJ12" t="str">
            <v>КЛ-6-10</v>
          </cell>
        </row>
        <row r="13">
          <cell r="C13" t="str">
            <v>Люберецкий</v>
          </cell>
          <cell r="F13">
            <v>1.6</v>
          </cell>
          <cell r="G13">
            <v>3600</v>
          </cell>
          <cell r="AH13" t="str">
            <v>Подр. способ</v>
          </cell>
          <cell r="AI13">
            <v>3</v>
          </cell>
          <cell r="AJ13" t="str">
            <v>КЛ-6-10</v>
          </cell>
        </row>
        <row r="14">
          <cell r="C14" t="str">
            <v>Люберецкий</v>
          </cell>
          <cell r="F14">
            <v>0.8</v>
          </cell>
          <cell r="G14">
            <v>1800</v>
          </cell>
          <cell r="AH14" t="str">
            <v>Подр. способ</v>
          </cell>
          <cell r="AI14">
            <v>2</v>
          </cell>
          <cell r="AJ14" t="str">
            <v>КЛ-6-10</v>
          </cell>
        </row>
        <row r="15">
          <cell r="C15" t="str">
            <v>Люберецкий</v>
          </cell>
          <cell r="F15">
            <v>0.48</v>
          </cell>
          <cell r="G15">
            <v>1080</v>
          </cell>
          <cell r="AH15" t="str">
            <v>Подр. способ</v>
          </cell>
          <cell r="AI15">
            <v>2</v>
          </cell>
          <cell r="AJ15" t="str">
            <v>КЛ-6-10</v>
          </cell>
        </row>
        <row r="16">
          <cell r="C16" t="str">
            <v>Люберецкий</v>
          </cell>
          <cell r="F16">
            <v>0.32000000000000006</v>
          </cell>
          <cell r="G16">
            <v>720</v>
          </cell>
          <cell r="AH16" t="str">
            <v>Подр. способ</v>
          </cell>
          <cell r="AI16">
            <v>2</v>
          </cell>
          <cell r="AJ16" t="str">
            <v>КЛ-6-10</v>
          </cell>
        </row>
        <row r="17">
          <cell r="C17" t="str">
            <v>Люберецкий</v>
          </cell>
          <cell r="F17">
            <v>1.05</v>
          </cell>
          <cell r="G17">
            <v>2700</v>
          </cell>
          <cell r="AH17" t="str">
            <v>Подр. способ</v>
          </cell>
          <cell r="AI17">
            <v>3</v>
          </cell>
          <cell r="AJ17" t="str">
            <v>КЛ-6-10</v>
          </cell>
        </row>
        <row r="18">
          <cell r="C18" t="str">
            <v>Люберецкий</v>
          </cell>
          <cell r="F18">
            <v>0.52500000000000002</v>
          </cell>
          <cell r="G18">
            <v>1350</v>
          </cell>
          <cell r="AH18" t="str">
            <v>Подр. способ</v>
          </cell>
          <cell r="AI18">
            <v>2</v>
          </cell>
          <cell r="AJ18" t="str">
            <v>КЛ-6-10</v>
          </cell>
        </row>
        <row r="19">
          <cell r="C19" t="str">
            <v>Люберецкий</v>
          </cell>
          <cell r="F19">
            <v>0.315</v>
          </cell>
          <cell r="G19">
            <v>810</v>
          </cell>
          <cell r="AH19" t="str">
            <v>Подр. способ</v>
          </cell>
          <cell r="AI19">
            <v>2</v>
          </cell>
          <cell r="AJ19" t="str">
            <v>КЛ-6-10</v>
          </cell>
        </row>
        <row r="20">
          <cell r="C20" t="str">
            <v>Люберецкий</v>
          </cell>
          <cell r="F20">
            <v>0.21000000000000002</v>
          </cell>
          <cell r="G20">
            <v>540</v>
          </cell>
          <cell r="AH20" t="str">
            <v>Подр. способ</v>
          </cell>
          <cell r="AI20">
            <v>2</v>
          </cell>
          <cell r="AJ20" t="str">
            <v>КЛ-6-10</v>
          </cell>
        </row>
        <row r="21">
          <cell r="C21" t="str">
            <v>Люберецкий</v>
          </cell>
          <cell r="F21">
            <v>0.8</v>
          </cell>
          <cell r="G21">
            <v>2700</v>
          </cell>
          <cell r="AH21" t="str">
            <v>Подр. способ</v>
          </cell>
          <cell r="AI21">
            <v>3</v>
          </cell>
          <cell r="AJ21" t="str">
            <v>КЛ-6-10</v>
          </cell>
        </row>
        <row r="22">
          <cell r="C22" t="str">
            <v>Люберецкий</v>
          </cell>
          <cell r="F22">
            <v>0.4</v>
          </cell>
          <cell r="G22">
            <v>1350</v>
          </cell>
          <cell r="AH22" t="str">
            <v>Подр. способ</v>
          </cell>
          <cell r="AI22">
            <v>2</v>
          </cell>
          <cell r="AJ22" t="str">
            <v>КЛ-6-10</v>
          </cell>
        </row>
        <row r="23">
          <cell r="C23" t="str">
            <v>Люберецкий</v>
          </cell>
          <cell r="F23">
            <v>0.24</v>
          </cell>
          <cell r="G23">
            <v>810</v>
          </cell>
          <cell r="AH23" t="str">
            <v>Подр. способ</v>
          </cell>
          <cell r="AI23">
            <v>2</v>
          </cell>
          <cell r="AJ23" t="str">
            <v>КЛ-6-10</v>
          </cell>
        </row>
        <row r="24">
          <cell r="C24" t="str">
            <v>Люберецкий</v>
          </cell>
          <cell r="F24">
            <v>0.16000000000000003</v>
          </cell>
          <cell r="G24">
            <v>540</v>
          </cell>
          <cell r="AH24" t="str">
            <v>Подр. способ</v>
          </cell>
          <cell r="AI24">
            <v>2</v>
          </cell>
          <cell r="AJ24" t="str">
            <v>КЛ-6-10</v>
          </cell>
        </row>
        <row r="25">
          <cell r="C25" t="str">
            <v>Люберецкий</v>
          </cell>
          <cell r="F25">
            <v>3</v>
          </cell>
          <cell r="G25">
            <v>5850</v>
          </cell>
          <cell r="AH25" t="str">
            <v>Подр. способ</v>
          </cell>
          <cell r="AI25">
            <v>3</v>
          </cell>
          <cell r="AJ25" t="str">
            <v>КЛ-6-10</v>
          </cell>
        </row>
        <row r="26">
          <cell r="C26" t="str">
            <v>Люберецкий</v>
          </cell>
          <cell r="F26">
            <v>1.5</v>
          </cell>
          <cell r="G26">
            <v>2925</v>
          </cell>
          <cell r="AH26" t="str">
            <v>Подр. способ</v>
          </cell>
          <cell r="AI26">
            <v>2</v>
          </cell>
          <cell r="AJ26" t="str">
            <v>КЛ-6-10</v>
          </cell>
        </row>
        <row r="27">
          <cell r="C27" t="str">
            <v>Люберецкий</v>
          </cell>
          <cell r="F27">
            <v>0.89999999999999991</v>
          </cell>
          <cell r="G27">
            <v>1755</v>
          </cell>
          <cell r="AH27" t="str">
            <v>Подр. способ</v>
          </cell>
          <cell r="AI27">
            <v>2</v>
          </cell>
          <cell r="AJ27" t="str">
            <v>КЛ-6-10</v>
          </cell>
        </row>
        <row r="28">
          <cell r="C28" t="str">
            <v>Люберецкий</v>
          </cell>
          <cell r="F28">
            <v>0.60000000000000009</v>
          </cell>
          <cell r="G28">
            <v>1170</v>
          </cell>
          <cell r="AH28" t="str">
            <v>Подр. способ</v>
          </cell>
          <cell r="AI28">
            <v>2</v>
          </cell>
          <cell r="AJ28" t="str">
            <v>КЛ-6-10</v>
          </cell>
        </row>
        <row r="29">
          <cell r="C29" t="str">
            <v>Люберецкий</v>
          </cell>
          <cell r="F29">
            <v>0.8</v>
          </cell>
          <cell r="G29">
            <v>2700</v>
          </cell>
          <cell r="AH29" t="str">
            <v>Подр. способ</v>
          </cell>
          <cell r="AI29">
            <v>3</v>
          </cell>
          <cell r="AJ29" t="str">
            <v>КЛ-6-10</v>
          </cell>
        </row>
        <row r="30">
          <cell r="C30" t="str">
            <v>Люберецкий</v>
          </cell>
          <cell r="F30">
            <v>0.4</v>
          </cell>
          <cell r="G30">
            <v>1350</v>
          </cell>
          <cell r="AH30" t="str">
            <v>Подр. способ</v>
          </cell>
          <cell r="AI30">
            <v>2</v>
          </cell>
          <cell r="AJ30" t="str">
            <v>КЛ-6-10</v>
          </cell>
        </row>
        <row r="31">
          <cell r="C31" t="str">
            <v>Люберецкий</v>
          </cell>
          <cell r="F31">
            <v>0.24</v>
          </cell>
          <cell r="G31">
            <v>810</v>
          </cell>
          <cell r="AH31" t="str">
            <v>Подр. способ</v>
          </cell>
          <cell r="AI31">
            <v>2</v>
          </cell>
          <cell r="AJ31" t="str">
            <v>КЛ-6-10</v>
          </cell>
        </row>
        <row r="32">
          <cell r="C32" t="str">
            <v>Люберецкий</v>
          </cell>
          <cell r="F32">
            <v>0.16000000000000003</v>
          </cell>
          <cell r="G32">
            <v>540</v>
          </cell>
          <cell r="AH32" t="str">
            <v>Подр. способ</v>
          </cell>
          <cell r="AI32">
            <v>2</v>
          </cell>
          <cell r="AJ32" t="str">
            <v>КЛ-6-10</v>
          </cell>
        </row>
        <row r="33">
          <cell r="C33" t="str">
            <v>Люберецкий</v>
          </cell>
          <cell r="F33">
            <v>1.1499999999999999</v>
          </cell>
          <cell r="G33">
            <v>2880</v>
          </cell>
          <cell r="AH33" t="str">
            <v>Подр. способ</v>
          </cell>
          <cell r="AI33">
            <v>3</v>
          </cell>
          <cell r="AJ33" t="str">
            <v>КЛ-6-10</v>
          </cell>
        </row>
        <row r="34">
          <cell r="C34" t="str">
            <v>Люберецкий</v>
          </cell>
          <cell r="F34">
            <v>0.57499999999999996</v>
          </cell>
          <cell r="G34">
            <v>1440</v>
          </cell>
          <cell r="AH34" t="str">
            <v>Подр. способ</v>
          </cell>
          <cell r="AI34">
            <v>2</v>
          </cell>
          <cell r="AJ34" t="str">
            <v>КЛ-6-10</v>
          </cell>
        </row>
        <row r="35">
          <cell r="C35" t="str">
            <v>Люберецкий</v>
          </cell>
          <cell r="F35">
            <v>0.34499999999999997</v>
          </cell>
          <cell r="G35">
            <v>864</v>
          </cell>
          <cell r="AH35" t="str">
            <v>Подр. способ</v>
          </cell>
          <cell r="AI35">
            <v>2</v>
          </cell>
          <cell r="AJ35" t="str">
            <v>КЛ-6-10</v>
          </cell>
        </row>
        <row r="36">
          <cell r="C36" t="str">
            <v>Люберецкий</v>
          </cell>
          <cell r="F36">
            <v>0.22999999999999998</v>
          </cell>
          <cell r="G36">
            <v>576</v>
          </cell>
          <cell r="AH36" t="str">
            <v>Подр. способ</v>
          </cell>
          <cell r="AI36">
            <v>2</v>
          </cell>
          <cell r="AJ36" t="str">
            <v>КЛ-6-10</v>
          </cell>
        </row>
        <row r="37">
          <cell r="C37" t="str">
            <v>Люберецкий</v>
          </cell>
          <cell r="F37">
            <v>1.2</v>
          </cell>
          <cell r="G37">
            <v>2970</v>
          </cell>
          <cell r="AH37" t="str">
            <v>Подр. способ</v>
          </cell>
          <cell r="AI37">
            <v>3</v>
          </cell>
          <cell r="AJ37" t="str">
            <v>КЛ-6-10</v>
          </cell>
        </row>
        <row r="38">
          <cell r="C38" t="str">
            <v>Люберецкий</v>
          </cell>
          <cell r="F38">
            <v>0.6</v>
          </cell>
          <cell r="G38">
            <v>1485</v>
          </cell>
          <cell r="AH38" t="str">
            <v>Подр. способ</v>
          </cell>
          <cell r="AI38">
            <v>2</v>
          </cell>
          <cell r="AJ38" t="str">
            <v>КЛ-6-10</v>
          </cell>
        </row>
        <row r="39">
          <cell r="C39" t="str">
            <v>Люберецкий</v>
          </cell>
          <cell r="F39">
            <v>0.36</v>
          </cell>
          <cell r="G39">
            <v>891</v>
          </cell>
          <cell r="AH39" t="str">
            <v>Подр. способ</v>
          </cell>
          <cell r="AI39">
            <v>2</v>
          </cell>
          <cell r="AJ39" t="str">
            <v>КЛ-6-10</v>
          </cell>
        </row>
        <row r="40">
          <cell r="C40" t="str">
            <v>Люберецкий</v>
          </cell>
          <cell r="F40">
            <v>0.24</v>
          </cell>
          <cell r="G40">
            <v>594</v>
          </cell>
          <cell r="AH40" t="str">
            <v>Подр. способ</v>
          </cell>
          <cell r="AI40">
            <v>2</v>
          </cell>
          <cell r="AJ40" t="str">
            <v>КЛ-6-10</v>
          </cell>
        </row>
        <row r="41">
          <cell r="C41" t="str">
            <v>Люберецкий</v>
          </cell>
          <cell r="F41">
            <v>0.09</v>
          </cell>
          <cell r="G41">
            <v>315</v>
          </cell>
          <cell r="AH41" t="str">
            <v>Подр. способ</v>
          </cell>
          <cell r="AI41">
            <v>1</v>
          </cell>
          <cell r="AJ41" t="str">
            <v>КЛ-0,4</v>
          </cell>
        </row>
        <row r="42">
          <cell r="C42" t="str">
            <v>Люберецкий</v>
          </cell>
          <cell r="F42">
            <v>0.08</v>
          </cell>
          <cell r="G42">
            <v>234</v>
          </cell>
          <cell r="AH42" t="str">
            <v>Подр. способ</v>
          </cell>
          <cell r="AI42">
            <v>1</v>
          </cell>
          <cell r="AJ42" t="str">
            <v>КЛ-0,4</v>
          </cell>
        </row>
        <row r="43">
          <cell r="C43" t="str">
            <v>Люберецкий</v>
          </cell>
          <cell r="F43">
            <v>0.15</v>
          </cell>
          <cell r="G43">
            <v>540</v>
          </cell>
          <cell r="AH43" t="str">
            <v>Подр. способ</v>
          </cell>
          <cell r="AI43">
            <v>1</v>
          </cell>
          <cell r="AJ43" t="str">
            <v>КЛ-0,4</v>
          </cell>
        </row>
        <row r="44">
          <cell r="C44" t="str">
            <v>Люберецкий</v>
          </cell>
          <cell r="F44">
            <v>0.15</v>
          </cell>
          <cell r="G44">
            <v>540</v>
          </cell>
          <cell r="AH44" t="str">
            <v>Подр. способ</v>
          </cell>
          <cell r="AI44">
            <v>1</v>
          </cell>
          <cell r="AJ44" t="str">
            <v>КЛ-0,4</v>
          </cell>
        </row>
        <row r="45">
          <cell r="C45" t="str">
            <v>Люберецкий</v>
          </cell>
          <cell r="F45">
            <v>0.34</v>
          </cell>
          <cell r="G45">
            <v>1080</v>
          </cell>
          <cell r="AH45" t="str">
            <v>Подр. способ</v>
          </cell>
          <cell r="AI45">
            <v>1</v>
          </cell>
          <cell r="AJ45" t="str">
            <v>КЛ-0,4</v>
          </cell>
        </row>
        <row r="46">
          <cell r="C46" t="str">
            <v>Люберецкий</v>
          </cell>
          <cell r="F46">
            <v>0.25</v>
          </cell>
          <cell r="G46">
            <v>810</v>
          </cell>
          <cell r="AH46" t="str">
            <v>Подр. способ</v>
          </cell>
          <cell r="AI46">
            <v>1</v>
          </cell>
          <cell r="AJ46" t="str">
            <v>КЛ-0,4</v>
          </cell>
        </row>
        <row r="47">
          <cell r="C47" t="str">
            <v>Люберецкий</v>
          </cell>
          <cell r="F47">
            <v>0.2</v>
          </cell>
          <cell r="G47">
            <v>666</v>
          </cell>
          <cell r="AH47" t="str">
            <v>Подр. способ</v>
          </cell>
          <cell r="AI47">
            <v>1</v>
          </cell>
          <cell r="AJ47" t="str">
            <v>КЛ-0,4</v>
          </cell>
        </row>
        <row r="48">
          <cell r="C48" t="str">
            <v>Люберецкий</v>
          </cell>
          <cell r="F48">
            <v>0.25</v>
          </cell>
          <cell r="G48">
            <v>810</v>
          </cell>
          <cell r="AH48" t="str">
            <v>Подр. способ</v>
          </cell>
          <cell r="AI48">
            <v>1</v>
          </cell>
          <cell r="AJ48" t="str">
            <v>КЛ-0,4</v>
          </cell>
        </row>
        <row r="49">
          <cell r="C49" t="str">
            <v>Люберецкий</v>
          </cell>
          <cell r="F49">
            <v>0.1</v>
          </cell>
          <cell r="G49">
            <v>360</v>
          </cell>
          <cell r="AH49" t="str">
            <v>Подр. способ</v>
          </cell>
          <cell r="AI49">
            <v>1</v>
          </cell>
          <cell r="AJ49" t="str">
            <v>КЛ-0,4</v>
          </cell>
        </row>
        <row r="50">
          <cell r="C50" t="str">
            <v>Люберецкий</v>
          </cell>
          <cell r="F50">
            <v>0.18</v>
          </cell>
          <cell r="G50">
            <v>585</v>
          </cell>
          <cell r="AH50" t="str">
            <v>Подр. способ</v>
          </cell>
          <cell r="AI50">
            <v>1</v>
          </cell>
          <cell r="AJ50" t="str">
            <v>КЛ-0,4</v>
          </cell>
        </row>
        <row r="51">
          <cell r="C51" t="str">
            <v>Люберецкий</v>
          </cell>
          <cell r="F51">
            <v>0.1</v>
          </cell>
          <cell r="G51">
            <v>360</v>
          </cell>
          <cell r="AH51" t="str">
            <v>Подр. способ</v>
          </cell>
          <cell r="AI51">
            <v>1</v>
          </cell>
          <cell r="AJ51" t="str">
            <v>КЛ-0,4</v>
          </cell>
        </row>
        <row r="52">
          <cell r="C52" t="str">
            <v>Люберецкий</v>
          </cell>
          <cell r="F52">
            <v>0.15</v>
          </cell>
          <cell r="G52">
            <v>540</v>
          </cell>
          <cell r="AH52" t="str">
            <v>Подр. способ</v>
          </cell>
          <cell r="AI52">
            <v>1</v>
          </cell>
          <cell r="AJ52" t="str">
            <v>КЛ-0,4</v>
          </cell>
        </row>
        <row r="53">
          <cell r="C53" t="str">
            <v>Люберецкий</v>
          </cell>
          <cell r="F53">
            <v>0.22</v>
          </cell>
          <cell r="G53">
            <v>720</v>
          </cell>
          <cell r="AH53" t="str">
            <v>Подр. способ</v>
          </cell>
          <cell r="AI53">
            <v>1</v>
          </cell>
          <cell r="AJ53" t="str">
            <v>КЛ-0,4</v>
          </cell>
        </row>
        <row r="54">
          <cell r="C54" t="str">
            <v>Люберецкий</v>
          </cell>
          <cell r="F54">
            <v>0.4</v>
          </cell>
          <cell r="G54">
            <v>1260</v>
          </cell>
          <cell r="AH54" t="str">
            <v>Подр. способ</v>
          </cell>
          <cell r="AI54">
            <v>1</v>
          </cell>
          <cell r="AJ54" t="str">
            <v>КЛ-0,4</v>
          </cell>
        </row>
        <row r="55">
          <cell r="C55" t="str">
            <v>Люберецкий</v>
          </cell>
          <cell r="F55">
            <v>2</v>
          </cell>
          <cell r="G55">
            <v>3150</v>
          </cell>
          <cell r="AH55" t="str">
            <v>Подр. способ</v>
          </cell>
          <cell r="AI55">
            <v>3</v>
          </cell>
          <cell r="AJ55" t="str">
            <v>ВЛ-0,4</v>
          </cell>
        </row>
        <row r="56">
          <cell r="C56" t="str">
            <v>Люберецкий</v>
          </cell>
          <cell r="F56">
            <v>1</v>
          </cell>
          <cell r="G56">
            <v>1575</v>
          </cell>
          <cell r="AH56" t="str">
            <v>Подр. способ</v>
          </cell>
          <cell r="AI56">
            <v>2</v>
          </cell>
          <cell r="AJ56" t="str">
            <v>ВЛ-0,4</v>
          </cell>
        </row>
        <row r="57">
          <cell r="C57" t="str">
            <v>Люберецкий</v>
          </cell>
          <cell r="F57">
            <v>0.6</v>
          </cell>
          <cell r="G57">
            <v>945</v>
          </cell>
          <cell r="AH57" t="str">
            <v>Подр. способ</v>
          </cell>
          <cell r="AI57">
            <v>2</v>
          </cell>
          <cell r="AJ57" t="str">
            <v>ВЛ-0,4</v>
          </cell>
        </row>
        <row r="58">
          <cell r="C58" t="str">
            <v>Люберецкий</v>
          </cell>
          <cell r="F58">
            <v>0.4</v>
          </cell>
          <cell r="G58">
            <v>630</v>
          </cell>
          <cell r="AH58" t="str">
            <v>Подр. способ</v>
          </cell>
          <cell r="AI58">
            <v>2</v>
          </cell>
          <cell r="AJ58" t="str">
            <v>ВЛ-0,4</v>
          </cell>
        </row>
        <row r="59">
          <cell r="C59" t="str">
            <v>Люберецкий</v>
          </cell>
          <cell r="F59">
            <v>2</v>
          </cell>
          <cell r="G59">
            <v>3240</v>
          </cell>
          <cell r="AH59" t="str">
            <v>Подр. способ</v>
          </cell>
          <cell r="AI59">
            <v>3</v>
          </cell>
          <cell r="AJ59" t="str">
            <v>ВЛ-0,4</v>
          </cell>
        </row>
        <row r="60">
          <cell r="C60" t="str">
            <v>Люберецкий</v>
          </cell>
          <cell r="F60">
            <v>1</v>
          </cell>
          <cell r="G60">
            <v>1620</v>
          </cell>
          <cell r="AH60" t="str">
            <v>Подр. способ</v>
          </cell>
          <cell r="AI60">
            <v>2</v>
          </cell>
          <cell r="AJ60" t="str">
            <v>ВЛ-0,4</v>
          </cell>
        </row>
        <row r="61">
          <cell r="C61" t="str">
            <v>Люберецкий</v>
          </cell>
          <cell r="F61">
            <v>0.6</v>
          </cell>
          <cell r="G61">
            <v>972</v>
          </cell>
          <cell r="AH61" t="str">
            <v>Подр. способ</v>
          </cell>
          <cell r="AI61">
            <v>2</v>
          </cell>
          <cell r="AJ61" t="str">
            <v>ВЛ-0,4</v>
          </cell>
        </row>
        <row r="62">
          <cell r="C62" t="str">
            <v>Люберецкий</v>
          </cell>
          <cell r="F62">
            <v>0.4</v>
          </cell>
          <cell r="G62">
            <v>648</v>
          </cell>
          <cell r="AH62" t="str">
            <v>Подр. способ</v>
          </cell>
          <cell r="AI62">
            <v>2</v>
          </cell>
          <cell r="AJ62" t="str">
            <v>ВЛ-0,4</v>
          </cell>
        </row>
        <row r="63">
          <cell r="C63" t="str">
            <v>Люберецкий</v>
          </cell>
          <cell r="F63">
            <v>0.5</v>
          </cell>
          <cell r="G63">
            <v>1215</v>
          </cell>
          <cell r="AH63" t="str">
            <v>Подр. способ</v>
          </cell>
          <cell r="AI63">
            <v>1</v>
          </cell>
          <cell r="AJ63" t="str">
            <v>ВЛ-0,4</v>
          </cell>
        </row>
        <row r="64">
          <cell r="C64" t="str">
            <v>Люберецкий</v>
          </cell>
          <cell r="F64">
            <v>0.8</v>
          </cell>
          <cell r="G64">
            <v>1260</v>
          </cell>
          <cell r="AH64" t="str">
            <v>Подр. способ</v>
          </cell>
          <cell r="AI64">
            <v>1</v>
          </cell>
          <cell r="AJ64" t="str">
            <v>ВЛ-0,4</v>
          </cell>
        </row>
        <row r="65">
          <cell r="C65" t="str">
            <v>Люберецкий</v>
          </cell>
          <cell r="F65">
            <v>1</v>
          </cell>
          <cell r="G65">
            <v>810</v>
          </cell>
          <cell r="AH65" t="str">
            <v>Подр. способ</v>
          </cell>
          <cell r="AI65">
            <v>1</v>
          </cell>
          <cell r="AJ65" t="str">
            <v>Стр. ч.</v>
          </cell>
        </row>
        <row r="66">
          <cell r="C66" t="str">
            <v>Люберецкий</v>
          </cell>
          <cell r="F66">
            <v>1</v>
          </cell>
          <cell r="G66">
            <v>3150</v>
          </cell>
          <cell r="AH66" t="str">
            <v>Хоз. способ</v>
          </cell>
          <cell r="AI66">
            <v>1</v>
          </cell>
          <cell r="AJ66" t="str">
            <v>ЭО</v>
          </cell>
        </row>
        <row r="67">
          <cell r="C67" t="str">
            <v>Люберецкий</v>
          </cell>
          <cell r="F67">
            <v>1</v>
          </cell>
          <cell r="G67">
            <v>3150</v>
          </cell>
          <cell r="AH67" t="str">
            <v>Хоз. способ</v>
          </cell>
          <cell r="AI67">
            <v>1</v>
          </cell>
          <cell r="AJ67" t="str">
            <v>ЭО</v>
          </cell>
        </row>
        <row r="68">
          <cell r="C68" t="str">
            <v>Люберецкий</v>
          </cell>
          <cell r="F68">
            <v>1</v>
          </cell>
          <cell r="G68">
            <v>7650</v>
          </cell>
          <cell r="AH68" t="str">
            <v>Хоз. способ</v>
          </cell>
          <cell r="AI68">
            <v>1</v>
          </cell>
          <cell r="AJ68" t="str">
            <v>ЭО</v>
          </cell>
        </row>
        <row r="69">
          <cell r="C69" t="str">
            <v>Люберецкий</v>
          </cell>
          <cell r="F69">
            <v>1</v>
          </cell>
          <cell r="G69">
            <v>93.210909999999998</v>
          </cell>
          <cell r="AH69" t="str">
            <v>Хоз. способ</v>
          </cell>
          <cell r="AI69">
            <v>1</v>
          </cell>
          <cell r="AJ69" t="str">
            <v>Тр-ры</v>
          </cell>
        </row>
        <row r="70">
          <cell r="C70" t="str">
            <v>Люберецкий</v>
          </cell>
          <cell r="F70">
            <v>1</v>
          </cell>
          <cell r="G70">
            <v>93.210909999999998</v>
          </cell>
          <cell r="AH70" t="str">
            <v>Хоз. способ</v>
          </cell>
          <cell r="AI70">
            <v>1</v>
          </cell>
          <cell r="AJ70" t="str">
            <v>Тр-ры</v>
          </cell>
        </row>
        <row r="71">
          <cell r="C71" t="str">
            <v>Люберецкий</v>
          </cell>
          <cell r="F71">
            <v>1</v>
          </cell>
          <cell r="G71">
            <v>105.93219999999999</v>
          </cell>
          <cell r="AH71" t="str">
            <v>Хоз. способ</v>
          </cell>
          <cell r="AI71">
            <v>1</v>
          </cell>
          <cell r="AJ71" t="str">
            <v>Тр-ры</v>
          </cell>
        </row>
        <row r="72">
          <cell r="C72" t="str">
            <v>Люберецкий</v>
          </cell>
          <cell r="F72">
            <v>1</v>
          </cell>
          <cell r="G72">
            <v>84.576269999999994</v>
          </cell>
          <cell r="AH72" t="str">
            <v>Хоз. способ</v>
          </cell>
          <cell r="AI72">
            <v>1</v>
          </cell>
          <cell r="AJ72" t="str">
            <v>Тр-ры</v>
          </cell>
        </row>
        <row r="73">
          <cell r="C73" t="str">
            <v>Люберецкий</v>
          </cell>
          <cell r="F73">
            <v>1</v>
          </cell>
          <cell r="G73">
            <v>8.4745799999999996</v>
          </cell>
          <cell r="AH73" t="str">
            <v>Хоз. способ</v>
          </cell>
          <cell r="AI73">
            <v>1</v>
          </cell>
          <cell r="AJ73" t="str">
            <v>Тр-ры</v>
          </cell>
        </row>
        <row r="74">
          <cell r="C74" t="str">
            <v>Люберецкий</v>
          </cell>
          <cell r="F74">
            <v>3</v>
          </cell>
          <cell r="G74">
            <v>600.697610000032</v>
          </cell>
          <cell r="AH74" t="str">
            <v>Кровля, двери</v>
          </cell>
          <cell r="AI74">
            <v>1</v>
          </cell>
          <cell r="AJ74" t="str">
            <v>Стр. ч.</v>
          </cell>
        </row>
        <row r="75">
          <cell r="C75">
            <v>0</v>
          </cell>
          <cell r="F75">
            <v>0</v>
          </cell>
          <cell r="G75">
            <v>62591.102480000001</v>
          </cell>
          <cell r="AH75">
            <v>0</v>
          </cell>
          <cell r="AI75" t="str">
            <v>Итог</v>
          </cell>
          <cell r="AJ75">
            <v>0</v>
          </cell>
        </row>
        <row r="76">
          <cell r="C76">
            <v>0</v>
          </cell>
          <cell r="F76">
            <v>0</v>
          </cell>
          <cell r="G76">
            <v>0</v>
          </cell>
          <cell r="AH76">
            <v>0</v>
          </cell>
          <cell r="AI76">
            <v>0</v>
          </cell>
          <cell r="AJ76">
            <v>0</v>
          </cell>
        </row>
        <row r="77">
          <cell r="C77" t="str">
            <v>Пушкинский</v>
          </cell>
          <cell r="F77">
            <v>1</v>
          </cell>
          <cell r="G77">
            <v>437.13866000000002</v>
          </cell>
          <cell r="AH77" t="str">
            <v>Подр. способ</v>
          </cell>
          <cell r="AI77">
            <v>1</v>
          </cell>
          <cell r="AJ77" t="str">
            <v>Стр. ч.</v>
          </cell>
        </row>
        <row r="78">
          <cell r="C78" t="str">
            <v>Пушкинский</v>
          </cell>
          <cell r="F78">
            <v>1</v>
          </cell>
          <cell r="G78">
            <v>437.13866000000002</v>
          </cell>
          <cell r="AH78" t="str">
            <v>Подр. способ</v>
          </cell>
          <cell r="AI78">
            <v>1</v>
          </cell>
          <cell r="AJ78" t="str">
            <v>Стр. ч.</v>
          </cell>
        </row>
        <row r="79">
          <cell r="C79" t="str">
            <v>Пушкинский</v>
          </cell>
          <cell r="F79">
            <v>1</v>
          </cell>
          <cell r="G79">
            <v>786.85838000000001</v>
          </cell>
          <cell r="AH79" t="str">
            <v>Подр. способ</v>
          </cell>
          <cell r="AI79">
            <v>1</v>
          </cell>
          <cell r="AJ79" t="str">
            <v>Стр. ч.</v>
          </cell>
        </row>
        <row r="80">
          <cell r="C80" t="str">
            <v>Пушкинский</v>
          </cell>
          <cell r="F80">
            <v>1</v>
          </cell>
          <cell r="G80">
            <v>1397.8608999999999</v>
          </cell>
          <cell r="AH80" t="str">
            <v>Подр. способ</v>
          </cell>
          <cell r="AI80">
            <v>1</v>
          </cell>
          <cell r="AJ80" t="str">
            <v>ЭО</v>
          </cell>
        </row>
        <row r="81">
          <cell r="C81" t="str">
            <v>Пушкинский</v>
          </cell>
          <cell r="F81">
            <v>1</v>
          </cell>
          <cell r="G81">
            <v>874.28836999999999</v>
          </cell>
          <cell r="AH81" t="str">
            <v>Подр. способ</v>
          </cell>
          <cell r="AI81">
            <v>1</v>
          </cell>
          <cell r="AJ81" t="str">
            <v>ЭО</v>
          </cell>
        </row>
        <row r="82">
          <cell r="C82" t="str">
            <v>Пушкинский</v>
          </cell>
          <cell r="F82">
            <v>1</v>
          </cell>
          <cell r="G82">
            <v>874.28836999999999</v>
          </cell>
          <cell r="AH82" t="str">
            <v>Подр. способ</v>
          </cell>
          <cell r="AI82">
            <v>1</v>
          </cell>
          <cell r="AJ82" t="str">
            <v>ЭО</v>
          </cell>
        </row>
        <row r="83">
          <cell r="C83" t="str">
            <v>Пушкинский</v>
          </cell>
          <cell r="F83">
            <v>1</v>
          </cell>
          <cell r="G83">
            <v>874.28836999999999</v>
          </cell>
          <cell r="AH83" t="str">
            <v>Подр. способ</v>
          </cell>
          <cell r="AI83">
            <v>1</v>
          </cell>
          <cell r="AJ83" t="str">
            <v>ЭО</v>
          </cell>
        </row>
        <row r="84">
          <cell r="C84" t="str">
            <v>Пушкинский</v>
          </cell>
          <cell r="F84">
            <v>1</v>
          </cell>
          <cell r="G84">
            <v>874.28836999999999</v>
          </cell>
          <cell r="AH84" t="str">
            <v>Подр. способ</v>
          </cell>
          <cell r="AI84">
            <v>1</v>
          </cell>
          <cell r="AJ84" t="str">
            <v>ЭО</v>
          </cell>
        </row>
        <row r="85">
          <cell r="C85" t="str">
            <v>Пушкинский</v>
          </cell>
          <cell r="F85">
            <v>1</v>
          </cell>
          <cell r="G85">
            <v>874.28836999999999</v>
          </cell>
          <cell r="AH85" t="str">
            <v>Подр. способ</v>
          </cell>
          <cell r="AI85">
            <v>1</v>
          </cell>
          <cell r="AJ85" t="str">
            <v>ЭО</v>
          </cell>
        </row>
        <row r="86">
          <cell r="C86" t="str">
            <v>Пушкинский</v>
          </cell>
          <cell r="F86">
            <v>2</v>
          </cell>
          <cell r="G86">
            <v>2537.3669999999997</v>
          </cell>
          <cell r="AH86" t="str">
            <v>Хоз. способ</v>
          </cell>
          <cell r="AI86">
            <v>1</v>
          </cell>
          <cell r="AJ86" t="str">
            <v>ВЛ-0,4</v>
          </cell>
        </row>
        <row r="87">
          <cell r="C87" t="str">
            <v>Пушкинский</v>
          </cell>
          <cell r="F87">
            <v>1.85</v>
          </cell>
          <cell r="G87">
            <v>1573.627</v>
          </cell>
          <cell r="AH87" t="str">
            <v>Подр. способ</v>
          </cell>
          <cell r="AI87">
            <v>1</v>
          </cell>
          <cell r="AJ87" t="str">
            <v>ВЛ-0,4</v>
          </cell>
        </row>
        <row r="88">
          <cell r="C88" t="str">
            <v>Пушкинский</v>
          </cell>
          <cell r="F88">
            <v>0.8</v>
          </cell>
          <cell r="G88">
            <v>699.73235999999997</v>
          </cell>
          <cell r="AH88" t="str">
            <v>Хоз. способ</v>
          </cell>
          <cell r="AI88">
            <v>1</v>
          </cell>
          <cell r="AJ88" t="str">
            <v>ВЛ-0,4</v>
          </cell>
        </row>
        <row r="89">
          <cell r="C89" t="str">
            <v>Пушкинский</v>
          </cell>
          <cell r="F89">
            <v>0.23</v>
          </cell>
          <cell r="G89">
            <v>201.07784000000001</v>
          </cell>
          <cell r="AH89" t="str">
            <v>Подр. способ</v>
          </cell>
          <cell r="AI89">
            <v>1</v>
          </cell>
          <cell r="AJ89" t="str">
            <v>ВЛ-0,4</v>
          </cell>
        </row>
        <row r="90">
          <cell r="C90" t="str">
            <v>Пушкинский</v>
          </cell>
          <cell r="F90">
            <v>0.44</v>
          </cell>
          <cell r="G90">
            <v>610.37278000000003</v>
          </cell>
          <cell r="AH90" t="str">
            <v>Хоз. способ</v>
          </cell>
          <cell r="AI90">
            <v>1</v>
          </cell>
          <cell r="AJ90" t="str">
            <v>ВЛ-0,4</v>
          </cell>
        </row>
        <row r="91">
          <cell r="C91" t="str">
            <v>Пушкинский</v>
          </cell>
          <cell r="F91">
            <v>0.57999999999999996</v>
          </cell>
          <cell r="G91">
            <v>516.09348</v>
          </cell>
          <cell r="AH91" t="str">
            <v>Хоз. способ</v>
          </cell>
          <cell r="AI91">
            <v>1</v>
          </cell>
          <cell r="AJ91" t="str">
            <v>ВЛ-0,4</v>
          </cell>
        </row>
        <row r="92">
          <cell r="C92" t="str">
            <v>Пушкинский</v>
          </cell>
          <cell r="F92">
            <v>1.5</v>
          </cell>
          <cell r="G92">
            <v>1397.8608999999999</v>
          </cell>
          <cell r="AH92" t="str">
            <v>Подр. способ</v>
          </cell>
          <cell r="AI92">
            <v>1</v>
          </cell>
          <cell r="AJ92" t="str">
            <v>ВЛ-0,4</v>
          </cell>
        </row>
        <row r="93">
          <cell r="C93" t="str">
            <v>Пушкинский</v>
          </cell>
          <cell r="F93">
            <v>0.91</v>
          </cell>
          <cell r="G93">
            <v>636.54974000000004</v>
          </cell>
          <cell r="AH93" t="str">
            <v>Подр. способ</v>
          </cell>
          <cell r="AI93">
            <v>1</v>
          </cell>
          <cell r="AJ93" t="str">
            <v>ВЛ-0,4</v>
          </cell>
        </row>
        <row r="94">
          <cell r="C94" t="str">
            <v>Пушкинский</v>
          </cell>
          <cell r="F94">
            <v>3.835</v>
          </cell>
          <cell r="G94">
            <v>1399.00315</v>
          </cell>
          <cell r="AH94" t="str">
            <v>Хоз. способ</v>
          </cell>
          <cell r="AI94">
            <v>1</v>
          </cell>
          <cell r="AJ94" t="str">
            <v>ВЛ-6-10</v>
          </cell>
        </row>
        <row r="95">
          <cell r="C95" t="str">
            <v>Пушкинский</v>
          </cell>
          <cell r="F95">
            <v>0.44</v>
          </cell>
          <cell r="G95">
            <v>419.40246000000002</v>
          </cell>
          <cell r="AH95" t="str">
            <v>Хоз. способ</v>
          </cell>
          <cell r="AI95">
            <v>1</v>
          </cell>
          <cell r="AJ95" t="str">
            <v>ВЛ-6-10</v>
          </cell>
        </row>
        <row r="96">
          <cell r="C96" t="str">
            <v>Пушкинский</v>
          </cell>
          <cell r="F96">
            <v>1.24</v>
          </cell>
          <cell r="G96">
            <v>1224.00803</v>
          </cell>
          <cell r="AH96" t="str">
            <v>Подр. способ</v>
          </cell>
          <cell r="AI96">
            <v>1</v>
          </cell>
          <cell r="AJ96" t="str">
            <v>ВЛ-6-10</v>
          </cell>
        </row>
        <row r="97">
          <cell r="C97" t="str">
            <v>Пушкинский</v>
          </cell>
          <cell r="F97">
            <v>2.4</v>
          </cell>
          <cell r="G97">
            <v>1209.94461</v>
          </cell>
          <cell r="AH97" t="str">
            <v>Хоз. способ</v>
          </cell>
          <cell r="AI97">
            <v>1</v>
          </cell>
          <cell r="AJ97" t="str">
            <v>ВЛ-6-10</v>
          </cell>
        </row>
        <row r="98">
          <cell r="C98" t="str">
            <v>Пушкинский</v>
          </cell>
          <cell r="F98">
            <v>2.7</v>
          </cell>
          <cell r="G98">
            <v>1249.7550000000001</v>
          </cell>
          <cell r="AH98" t="str">
            <v>Хоз. способ</v>
          </cell>
          <cell r="AI98">
            <v>1</v>
          </cell>
          <cell r="AJ98" t="str">
            <v>ВЛ-6-10</v>
          </cell>
        </row>
        <row r="99">
          <cell r="C99" t="str">
            <v>Пушкинский</v>
          </cell>
          <cell r="F99">
            <v>2</v>
          </cell>
          <cell r="G99">
            <v>1595.6949</v>
          </cell>
          <cell r="AH99" t="str">
            <v>Хоз. способ</v>
          </cell>
          <cell r="AI99">
            <v>1</v>
          </cell>
          <cell r="AJ99" t="str">
            <v>ВЛ-6-10</v>
          </cell>
        </row>
        <row r="100">
          <cell r="C100" t="str">
            <v>Пушкинский</v>
          </cell>
          <cell r="F100">
            <v>0.43</v>
          </cell>
          <cell r="G100">
            <v>874.57671000000005</v>
          </cell>
          <cell r="AH100" t="str">
            <v>Подр. способ</v>
          </cell>
          <cell r="AI100">
            <v>1</v>
          </cell>
          <cell r="AJ100" t="str">
            <v>КЛ-0,4</v>
          </cell>
        </row>
        <row r="101">
          <cell r="C101" t="str">
            <v>Пушкинский</v>
          </cell>
          <cell r="F101">
            <v>0.3</v>
          </cell>
          <cell r="G101">
            <v>655.93254000000002</v>
          </cell>
          <cell r="AH101" t="str">
            <v>Подр. способ</v>
          </cell>
          <cell r="AI101">
            <v>1</v>
          </cell>
          <cell r="AJ101" t="str">
            <v>КЛ-0,4</v>
          </cell>
        </row>
        <row r="102">
          <cell r="C102" t="str">
            <v>Пушкинский</v>
          </cell>
          <cell r="F102">
            <v>2.6</v>
          </cell>
          <cell r="G102">
            <v>4519.55476</v>
          </cell>
          <cell r="AH102" t="str">
            <v>Подр. способ</v>
          </cell>
          <cell r="AI102">
            <v>3</v>
          </cell>
          <cell r="AJ102" t="str">
            <v>КЛ-6-10</v>
          </cell>
        </row>
        <row r="103">
          <cell r="C103" t="str">
            <v>Пушкинский</v>
          </cell>
          <cell r="F103">
            <v>1.3</v>
          </cell>
          <cell r="G103">
            <v>2259.77738</v>
          </cell>
          <cell r="AH103" t="str">
            <v>Подр. способ</v>
          </cell>
          <cell r="AI103">
            <v>2</v>
          </cell>
          <cell r="AJ103" t="str">
            <v>КЛ-6-10</v>
          </cell>
        </row>
        <row r="104">
          <cell r="C104" t="str">
            <v>Пушкинский</v>
          </cell>
          <cell r="F104">
            <v>0.78</v>
          </cell>
          <cell r="G104">
            <v>1355.86643</v>
          </cell>
          <cell r="AH104" t="str">
            <v>Подр. способ</v>
          </cell>
          <cell r="AI104">
            <v>2</v>
          </cell>
          <cell r="AJ104" t="str">
            <v>КЛ-6-10</v>
          </cell>
        </row>
        <row r="105">
          <cell r="C105" t="str">
            <v>Пушкинский</v>
          </cell>
          <cell r="F105">
            <v>0.52</v>
          </cell>
          <cell r="G105">
            <v>903.91094999999996</v>
          </cell>
          <cell r="AH105" t="str">
            <v>Подр. способ</v>
          </cell>
          <cell r="AI105">
            <v>2</v>
          </cell>
          <cell r="AJ105" t="str">
            <v>КЛ-6-10</v>
          </cell>
        </row>
        <row r="106">
          <cell r="C106" t="str">
            <v>Пушкинский</v>
          </cell>
          <cell r="F106">
            <v>2.6</v>
          </cell>
          <cell r="G106">
            <v>4519.55476</v>
          </cell>
          <cell r="AH106" t="str">
            <v>Подр. способ</v>
          </cell>
          <cell r="AI106">
            <v>3</v>
          </cell>
          <cell r="AJ106" t="str">
            <v>КЛ-6-10</v>
          </cell>
        </row>
        <row r="107">
          <cell r="C107" t="str">
            <v>Пушкинский</v>
          </cell>
          <cell r="F107">
            <v>1.3</v>
          </cell>
          <cell r="G107">
            <v>2259.77738</v>
          </cell>
          <cell r="AH107" t="str">
            <v>Подр. способ</v>
          </cell>
          <cell r="AI107">
            <v>2</v>
          </cell>
          <cell r="AJ107" t="str">
            <v>КЛ-6-10</v>
          </cell>
        </row>
        <row r="108">
          <cell r="C108" t="str">
            <v>Пушкинский</v>
          </cell>
          <cell r="F108">
            <v>0.78</v>
          </cell>
          <cell r="G108">
            <v>1355.86643</v>
          </cell>
          <cell r="AH108" t="str">
            <v>Подр. способ</v>
          </cell>
          <cell r="AI108">
            <v>2</v>
          </cell>
          <cell r="AJ108" t="str">
            <v>КЛ-6-10</v>
          </cell>
        </row>
        <row r="109">
          <cell r="C109" t="str">
            <v>Пушкинский</v>
          </cell>
          <cell r="F109">
            <v>0.52</v>
          </cell>
          <cell r="G109">
            <v>903.91094999999996</v>
          </cell>
          <cell r="AH109" t="str">
            <v>Подр. способ</v>
          </cell>
          <cell r="AI109">
            <v>2</v>
          </cell>
          <cell r="AJ109" t="str">
            <v>КЛ-6-10</v>
          </cell>
        </row>
        <row r="110">
          <cell r="C110" t="str">
            <v>Пушкинский</v>
          </cell>
          <cell r="F110">
            <v>1.32</v>
          </cell>
          <cell r="G110">
            <v>3323.3913899999998</v>
          </cell>
          <cell r="AH110" t="str">
            <v>Подр. способ</v>
          </cell>
          <cell r="AI110">
            <v>3</v>
          </cell>
          <cell r="AJ110" t="str">
            <v>КЛ-6-10</v>
          </cell>
        </row>
        <row r="111">
          <cell r="C111" t="str">
            <v>Пушкинский</v>
          </cell>
          <cell r="F111">
            <v>0.66</v>
          </cell>
          <cell r="G111">
            <v>1661.6957</v>
          </cell>
          <cell r="AH111" t="str">
            <v>Подр. способ</v>
          </cell>
          <cell r="AI111">
            <v>2</v>
          </cell>
          <cell r="AJ111" t="str">
            <v>КЛ-6-10</v>
          </cell>
        </row>
        <row r="112">
          <cell r="C112" t="str">
            <v>Пушкинский</v>
          </cell>
          <cell r="F112">
            <v>0.39600000000000002</v>
          </cell>
          <cell r="G112">
            <v>997.01741000000004</v>
          </cell>
          <cell r="AH112" t="str">
            <v>Подр. способ</v>
          </cell>
          <cell r="AI112">
            <v>2</v>
          </cell>
          <cell r="AJ112" t="str">
            <v>КЛ-6-10</v>
          </cell>
        </row>
        <row r="113">
          <cell r="C113" t="str">
            <v>Пушкинский</v>
          </cell>
          <cell r="F113">
            <v>0.26400000000000001</v>
          </cell>
          <cell r="G113">
            <v>664.67827999999997</v>
          </cell>
          <cell r="AH113" t="str">
            <v>Подр. способ</v>
          </cell>
          <cell r="AI113">
            <v>2</v>
          </cell>
          <cell r="AJ113" t="str">
            <v>КЛ-6-10</v>
          </cell>
        </row>
        <row r="114">
          <cell r="C114" t="str">
            <v>Пушкинский</v>
          </cell>
          <cell r="F114">
            <v>0.85</v>
          </cell>
          <cell r="G114">
            <v>2448.8147100000001</v>
          </cell>
          <cell r="AH114" t="str">
            <v>Подр. способ</v>
          </cell>
          <cell r="AI114">
            <v>1</v>
          </cell>
          <cell r="AJ114" t="str">
            <v>КЛ-6-10</v>
          </cell>
        </row>
        <row r="115">
          <cell r="C115" t="str">
            <v>Пушкинский</v>
          </cell>
          <cell r="F115">
            <v>0.62</v>
          </cell>
          <cell r="G115">
            <v>1311.8650500000001</v>
          </cell>
          <cell r="AH115" t="str">
            <v>Подр. способ</v>
          </cell>
          <cell r="AI115">
            <v>1</v>
          </cell>
          <cell r="AJ115" t="str">
            <v>КЛ-6-10</v>
          </cell>
        </row>
        <row r="116">
          <cell r="C116" t="str">
            <v>Пушкинский</v>
          </cell>
          <cell r="F116">
            <v>3.02</v>
          </cell>
          <cell r="G116">
            <v>6559.3250699999999</v>
          </cell>
          <cell r="AH116" t="str">
            <v>Подр. способ</v>
          </cell>
          <cell r="AI116">
            <v>3</v>
          </cell>
          <cell r="AJ116" t="str">
            <v>КЛ-6-10</v>
          </cell>
        </row>
        <row r="117">
          <cell r="C117" t="str">
            <v>Пушкинский</v>
          </cell>
          <cell r="F117">
            <v>1.51</v>
          </cell>
          <cell r="G117">
            <v>3279.6625399999998</v>
          </cell>
          <cell r="AH117" t="str">
            <v>Подр. способ</v>
          </cell>
          <cell r="AI117">
            <v>2</v>
          </cell>
          <cell r="AJ117" t="str">
            <v>КЛ-6-10</v>
          </cell>
        </row>
        <row r="118">
          <cell r="C118" t="str">
            <v>Пушкинский</v>
          </cell>
          <cell r="F118">
            <v>0.90599999999999992</v>
          </cell>
          <cell r="G118">
            <v>1967.7975200000001</v>
          </cell>
          <cell r="AH118" t="str">
            <v>Подр. способ</v>
          </cell>
          <cell r="AI118">
            <v>2</v>
          </cell>
          <cell r="AJ118" t="str">
            <v>КЛ-6-10</v>
          </cell>
        </row>
        <row r="119">
          <cell r="C119" t="str">
            <v>Пушкинский</v>
          </cell>
          <cell r="F119">
            <v>0.60400000000000009</v>
          </cell>
          <cell r="G119">
            <v>1311.86501</v>
          </cell>
          <cell r="AH119" t="str">
            <v>Подр. способ</v>
          </cell>
          <cell r="AI119">
            <v>2</v>
          </cell>
          <cell r="AJ119" t="str">
            <v>КЛ-6-10</v>
          </cell>
        </row>
        <row r="120">
          <cell r="C120" t="str">
            <v>Пушкинский</v>
          </cell>
          <cell r="F120">
            <v>0.92</v>
          </cell>
          <cell r="G120">
            <v>2487.4100800000001</v>
          </cell>
          <cell r="AH120" t="str">
            <v>Подр. способ</v>
          </cell>
          <cell r="AI120">
            <v>1</v>
          </cell>
          <cell r="AJ120" t="str">
            <v>КЛ-6-10</v>
          </cell>
        </row>
        <row r="121">
          <cell r="C121" t="str">
            <v>Пушкинский</v>
          </cell>
          <cell r="F121">
            <v>0.15</v>
          </cell>
          <cell r="G121">
            <v>393.55961000000002</v>
          </cell>
          <cell r="AH121" t="str">
            <v>Подр. способ</v>
          </cell>
          <cell r="AI121">
            <v>1</v>
          </cell>
          <cell r="AJ121" t="str">
            <v>КЛ-6-10</v>
          </cell>
        </row>
        <row r="122">
          <cell r="C122" t="str">
            <v>Пушкинский</v>
          </cell>
          <cell r="F122">
            <v>0.32</v>
          </cell>
          <cell r="G122">
            <v>871.57691</v>
          </cell>
          <cell r="AH122" t="str">
            <v>Подр. способ</v>
          </cell>
          <cell r="AI122">
            <v>1</v>
          </cell>
          <cell r="AJ122" t="str">
            <v>КЛ-0,4</v>
          </cell>
        </row>
        <row r="123">
          <cell r="C123" t="str">
            <v>Пушкинский</v>
          </cell>
          <cell r="F123">
            <v>0.875</v>
          </cell>
          <cell r="G123">
            <v>569.25</v>
          </cell>
          <cell r="AH123" t="str">
            <v>Хоз. способ</v>
          </cell>
          <cell r="AI123">
            <v>1</v>
          </cell>
          <cell r="AJ123" t="str">
            <v>ВЛ-0,4</v>
          </cell>
        </row>
        <row r="124">
          <cell r="C124" t="str">
            <v>Пушкинский</v>
          </cell>
          <cell r="F124">
            <v>0.51</v>
          </cell>
          <cell r="G124">
            <v>569.25</v>
          </cell>
          <cell r="AH124" t="str">
            <v>Хоз. способ</v>
          </cell>
          <cell r="AI124">
            <v>0</v>
          </cell>
          <cell r="AJ124" t="str">
            <v>ВЛ-0,4</v>
          </cell>
        </row>
        <row r="125">
          <cell r="C125" t="str">
            <v>Пушкинский</v>
          </cell>
          <cell r="F125">
            <v>0.4</v>
          </cell>
          <cell r="G125">
            <v>371.78259000000003</v>
          </cell>
          <cell r="AH125" t="str">
            <v>Подр. способ</v>
          </cell>
          <cell r="AI125">
            <v>1</v>
          </cell>
          <cell r="AJ125" t="str">
            <v>КЛ-0,4</v>
          </cell>
        </row>
        <row r="126">
          <cell r="C126" t="str">
            <v>Пушкинский</v>
          </cell>
          <cell r="F126">
            <v>0.27200000000000002</v>
          </cell>
          <cell r="G126">
            <v>266.92957999999999</v>
          </cell>
          <cell r="AH126" t="str">
            <v>Подр. способ</v>
          </cell>
          <cell r="AI126">
            <v>1</v>
          </cell>
          <cell r="AJ126" t="str">
            <v>КЛ-0,4</v>
          </cell>
        </row>
        <row r="127">
          <cell r="C127" t="str">
            <v>Пушкинский</v>
          </cell>
          <cell r="F127">
            <v>2.2559999999999998</v>
          </cell>
          <cell r="G127">
            <v>4166.6844499999997</v>
          </cell>
          <cell r="AH127" t="str">
            <v>Подр. способ</v>
          </cell>
          <cell r="AI127">
            <v>3</v>
          </cell>
          <cell r="AJ127" t="str">
            <v>КЛ-6-10</v>
          </cell>
        </row>
        <row r="128">
          <cell r="C128" t="str">
            <v>Пушкинский</v>
          </cell>
          <cell r="F128">
            <v>1.1279999999999999</v>
          </cell>
          <cell r="G128">
            <v>2083.3422300000002</v>
          </cell>
          <cell r="AH128" t="str">
            <v>Подр. способ</v>
          </cell>
          <cell r="AI128">
            <v>2</v>
          </cell>
          <cell r="AJ128" t="str">
            <v>КЛ-6-10</v>
          </cell>
        </row>
        <row r="129">
          <cell r="C129" t="str">
            <v>Пушкинский</v>
          </cell>
          <cell r="F129">
            <v>0.67679999999999996</v>
          </cell>
          <cell r="G129">
            <v>1250.00533</v>
          </cell>
          <cell r="AH129" t="str">
            <v>Подр. способ</v>
          </cell>
          <cell r="AI129">
            <v>2</v>
          </cell>
          <cell r="AJ129" t="str">
            <v>КЛ-6-10</v>
          </cell>
        </row>
        <row r="130">
          <cell r="C130" t="str">
            <v>Пушкинский</v>
          </cell>
          <cell r="F130">
            <v>0.45119999999999999</v>
          </cell>
          <cell r="G130">
            <v>833.33689000000004</v>
          </cell>
          <cell r="AH130" t="str">
            <v>Подр. способ</v>
          </cell>
          <cell r="AI130">
            <v>2</v>
          </cell>
          <cell r="AJ130" t="str">
            <v>КЛ-6-10</v>
          </cell>
        </row>
        <row r="131">
          <cell r="C131" t="str">
            <v>Пушкинский</v>
          </cell>
          <cell r="F131">
            <v>2.2080000000000002</v>
          </cell>
          <cell r="G131">
            <v>4161.2708199999997</v>
          </cell>
          <cell r="AH131" t="str">
            <v>Подр. способ</v>
          </cell>
          <cell r="AI131">
            <v>3</v>
          </cell>
          <cell r="AJ131" t="str">
            <v>КЛ-6-10</v>
          </cell>
        </row>
        <row r="132">
          <cell r="C132" t="str">
            <v>Пушкинский</v>
          </cell>
          <cell r="F132">
            <v>1.1040000000000001</v>
          </cell>
          <cell r="G132">
            <v>2080.6354099999999</v>
          </cell>
          <cell r="AH132" t="str">
            <v>Подр. способ</v>
          </cell>
          <cell r="AI132">
            <v>2</v>
          </cell>
          <cell r="AJ132" t="str">
            <v>КЛ-6-10</v>
          </cell>
        </row>
        <row r="133">
          <cell r="C133" t="str">
            <v>Пушкинский</v>
          </cell>
          <cell r="F133">
            <v>0.66239999999999999</v>
          </cell>
          <cell r="G133">
            <v>1248.3812499999999</v>
          </cell>
          <cell r="AH133" t="str">
            <v>Подр. способ</v>
          </cell>
          <cell r="AI133">
            <v>2</v>
          </cell>
          <cell r="AJ133" t="str">
            <v>КЛ-6-10</v>
          </cell>
        </row>
        <row r="134">
          <cell r="C134" t="str">
            <v>Пушкинский</v>
          </cell>
          <cell r="F134">
            <v>0.44160000000000005</v>
          </cell>
          <cell r="G134">
            <v>832.25415999999996</v>
          </cell>
          <cell r="AH134" t="str">
            <v>Подр. способ</v>
          </cell>
          <cell r="AI134">
            <v>2</v>
          </cell>
          <cell r="AJ134" t="str">
            <v>КЛ-6-10</v>
          </cell>
        </row>
        <row r="135">
          <cell r="C135" t="str">
            <v>Пушкинский</v>
          </cell>
          <cell r="F135">
            <v>1.1200000000000001</v>
          </cell>
          <cell r="G135">
            <v>2182.8209700000002</v>
          </cell>
          <cell r="AH135" t="str">
            <v>Подр. способ</v>
          </cell>
          <cell r="AI135">
            <v>1</v>
          </cell>
          <cell r="AJ135" t="str">
            <v>КЛ-6-10</v>
          </cell>
        </row>
        <row r="136">
          <cell r="C136" t="str">
            <v>Пушкинский</v>
          </cell>
          <cell r="F136">
            <v>2.9</v>
          </cell>
          <cell r="G136">
            <v>699.42845</v>
          </cell>
          <cell r="AH136" t="str">
            <v>Подр. способ</v>
          </cell>
          <cell r="AI136">
            <v>1</v>
          </cell>
          <cell r="AJ136" t="str">
            <v>ВЛ-6-10</v>
          </cell>
        </row>
        <row r="137">
          <cell r="C137" t="str">
            <v>Пушкинский</v>
          </cell>
          <cell r="F137">
            <v>1.2</v>
          </cell>
          <cell r="G137">
            <v>329.11412000000001</v>
          </cell>
          <cell r="AH137" t="str">
            <v>Подр. способ</v>
          </cell>
          <cell r="AI137">
            <v>1</v>
          </cell>
          <cell r="AJ137" t="str">
            <v>ВЛ-6-10</v>
          </cell>
        </row>
        <row r="138">
          <cell r="C138" t="str">
            <v>Пушкинский</v>
          </cell>
          <cell r="F138">
            <v>3.6</v>
          </cell>
          <cell r="G138">
            <v>693.98835999999994</v>
          </cell>
          <cell r="AH138" t="str">
            <v>Подр. способ</v>
          </cell>
          <cell r="AI138">
            <v>1</v>
          </cell>
          <cell r="AJ138" t="str">
            <v>ВЛ-6-10</v>
          </cell>
        </row>
        <row r="139">
          <cell r="C139" t="str">
            <v>Пушкинский</v>
          </cell>
          <cell r="F139">
            <v>0.83299999999999996</v>
          </cell>
          <cell r="G139">
            <v>277.90154999999999</v>
          </cell>
          <cell r="AH139" t="str">
            <v>Подр. способ</v>
          </cell>
          <cell r="AI139">
            <v>1</v>
          </cell>
          <cell r="AJ139" t="str">
            <v>ВЛ-6-10</v>
          </cell>
        </row>
        <row r="140">
          <cell r="C140" t="str">
            <v>Пушкинский</v>
          </cell>
          <cell r="F140">
            <v>1</v>
          </cell>
          <cell r="G140">
            <v>472.11063000000001</v>
          </cell>
          <cell r="AH140" t="str">
            <v>Подр. способ</v>
          </cell>
          <cell r="AI140">
            <v>1</v>
          </cell>
          <cell r="AJ140" t="str">
            <v>ВЛ-6-10</v>
          </cell>
        </row>
        <row r="141">
          <cell r="C141" t="str">
            <v>Пушкинский</v>
          </cell>
          <cell r="F141">
            <v>1.02</v>
          </cell>
          <cell r="G141">
            <v>321.63457</v>
          </cell>
          <cell r="AH141" t="str">
            <v>Подр. способ</v>
          </cell>
          <cell r="AI141">
            <v>1</v>
          </cell>
          <cell r="AJ141" t="str">
            <v>ВЛ-6-10</v>
          </cell>
        </row>
        <row r="142">
          <cell r="C142" t="str">
            <v>Пушкинский</v>
          </cell>
          <cell r="F142">
            <v>1.86</v>
          </cell>
          <cell r="G142">
            <v>410.38567</v>
          </cell>
          <cell r="AH142" t="str">
            <v>Подр. способ</v>
          </cell>
          <cell r="AI142">
            <v>1</v>
          </cell>
          <cell r="AJ142" t="str">
            <v>ВЛ-6-10</v>
          </cell>
        </row>
        <row r="143">
          <cell r="C143" t="str">
            <v>Пушкинский</v>
          </cell>
          <cell r="F143">
            <v>0.96</v>
          </cell>
          <cell r="G143">
            <v>270.86835000000002</v>
          </cell>
          <cell r="AH143" t="str">
            <v>Подр. способ</v>
          </cell>
          <cell r="AI143">
            <v>1</v>
          </cell>
          <cell r="AJ143" t="str">
            <v>ВЛ-6-10</v>
          </cell>
        </row>
        <row r="144">
          <cell r="C144" t="str">
            <v>Пушкинский</v>
          </cell>
          <cell r="F144">
            <v>0.91</v>
          </cell>
          <cell r="G144">
            <v>448.04620999999997</v>
          </cell>
          <cell r="AH144" t="str">
            <v>Подр. способ</v>
          </cell>
          <cell r="AI144">
            <v>1</v>
          </cell>
          <cell r="AJ144" t="str">
            <v>ВЛ-6-10</v>
          </cell>
        </row>
        <row r="145">
          <cell r="C145" t="str">
            <v>Пушкинский</v>
          </cell>
          <cell r="F145">
            <v>1.5</v>
          </cell>
          <cell r="G145">
            <v>282.67910999999998</v>
          </cell>
          <cell r="AH145" t="str">
            <v>Подр. способ</v>
          </cell>
          <cell r="AI145">
            <v>1</v>
          </cell>
          <cell r="AJ145" t="str">
            <v>ВЛ-6-10</v>
          </cell>
        </row>
        <row r="146">
          <cell r="C146" t="str">
            <v>Пушкинский</v>
          </cell>
          <cell r="F146">
            <v>1.883</v>
          </cell>
          <cell r="G146">
            <v>499.08927999999997</v>
          </cell>
          <cell r="AH146" t="str">
            <v>Подр. способ</v>
          </cell>
          <cell r="AI146">
            <v>1</v>
          </cell>
          <cell r="AJ146" t="str">
            <v>ВЛ-6-10</v>
          </cell>
        </row>
        <row r="147">
          <cell r="C147" t="str">
            <v>Пушкинский</v>
          </cell>
          <cell r="F147">
            <v>1.8660000000000001</v>
          </cell>
          <cell r="G147">
            <v>501.23838999999998</v>
          </cell>
          <cell r="AH147" t="str">
            <v>Подр. способ</v>
          </cell>
          <cell r="AI147">
            <v>1</v>
          </cell>
          <cell r="AJ147" t="str">
            <v>ВЛ-6-10</v>
          </cell>
        </row>
        <row r="148">
          <cell r="C148" t="str">
            <v>Пушкинский</v>
          </cell>
          <cell r="F148">
            <v>0.33300000000000002</v>
          </cell>
          <cell r="G148">
            <v>153.55674999999999</v>
          </cell>
          <cell r="AH148" t="str">
            <v>Подр. способ</v>
          </cell>
          <cell r="AI148">
            <v>1</v>
          </cell>
          <cell r="AJ148" t="str">
            <v>ВЛ-6-10</v>
          </cell>
        </row>
        <row r="149">
          <cell r="C149" t="str">
            <v>Пушкинский</v>
          </cell>
          <cell r="F149">
            <v>2</v>
          </cell>
          <cell r="G149">
            <v>408.00533999999999</v>
          </cell>
          <cell r="AH149" t="str">
            <v>Подр. способ</v>
          </cell>
          <cell r="AI149">
            <v>1</v>
          </cell>
          <cell r="AJ149" t="str">
            <v>ВЛ-6-10</v>
          </cell>
        </row>
        <row r="150">
          <cell r="C150" t="str">
            <v>Пушкинский</v>
          </cell>
          <cell r="F150">
            <v>0.8</v>
          </cell>
          <cell r="G150">
            <v>508.24833000000001</v>
          </cell>
          <cell r="AH150" t="str">
            <v>Подр. способ</v>
          </cell>
          <cell r="AI150">
            <v>1</v>
          </cell>
          <cell r="AJ150" t="str">
            <v>ВЛ-6-10</v>
          </cell>
        </row>
        <row r="151">
          <cell r="C151" t="str">
            <v>Пушкинский</v>
          </cell>
          <cell r="F151">
            <v>1.5</v>
          </cell>
          <cell r="G151">
            <v>462.39618999999999</v>
          </cell>
          <cell r="AH151" t="str">
            <v>Подр. способ</v>
          </cell>
          <cell r="AI151">
            <v>1</v>
          </cell>
          <cell r="AJ151" t="str">
            <v>ВЛ-6-10</v>
          </cell>
        </row>
        <row r="152">
          <cell r="C152" t="str">
            <v>Пушкинский</v>
          </cell>
          <cell r="F152">
            <v>1.02</v>
          </cell>
          <cell r="G152">
            <v>322.58602000000002</v>
          </cell>
          <cell r="AH152" t="str">
            <v>Подр. способ</v>
          </cell>
          <cell r="AI152">
            <v>1</v>
          </cell>
          <cell r="AJ152" t="str">
            <v>ВЛ-6-10</v>
          </cell>
        </row>
        <row r="153">
          <cell r="C153" t="str">
            <v>Пушкинский</v>
          </cell>
          <cell r="F153">
            <v>1.6</v>
          </cell>
          <cell r="G153">
            <v>315.12432999999999</v>
          </cell>
          <cell r="AH153" t="str">
            <v>Подр. способ</v>
          </cell>
          <cell r="AI153">
            <v>1</v>
          </cell>
          <cell r="AJ153" t="str">
            <v>ВЛ-6-10</v>
          </cell>
        </row>
        <row r="154">
          <cell r="C154" t="str">
            <v>Пушкинский</v>
          </cell>
          <cell r="F154">
            <v>1</v>
          </cell>
          <cell r="G154">
            <v>355.53638999999998</v>
          </cell>
          <cell r="AH154" t="str">
            <v>Подр. способ</v>
          </cell>
          <cell r="AI154">
            <v>1</v>
          </cell>
          <cell r="AJ154" t="str">
            <v>ВЛ-6-10</v>
          </cell>
        </row>
        <row r="155">
          <cell r="C155" t="str">
            <v>Пушкинский</v>
          </cell>
          <cell r="F155">
            <v>221</v>
          </cell>
          <cell r="G155">
            <v>991.86292999999989</v>
          </cell>
          <cell r="AH155" t="str">
            <v>Хоз. способ</v>
          </cell>
          <cell r="AI155">
            <v>1</v>
          </cell>
          <cell r="AJ155" t="str">
            <v>Ввода</v>
          </cell>
        </row>
        <row r="156">
          <cell r="C156" t="str">
            <v>Пушкинский</v>
          </cell>
          <cell r="F156">
            <v>1</v>
          </cell>
          <cell r="G156">
            <v>212.84326999999999</v>
          </cell>
          <cell r="AH156" t="str">
            <v>Хоз. способ</v>
          </cell>
          <cell r="AI156">
            <v>1</v>
          </cell>
          <cell r="AJ156" t="str">
            <v>Тр-ры</v>
          </cell>
        </row>
        <row r="157">
          <cell r="C157" t="str">
            <v>Пушкинский</v>
          </cell>
          <cell r="F157">
            <v>1</v>
          </cell>
          <cell r="G157">
            <v>228.02462</v>
          </cell>
          <cell r="AH157" t="str">
            <v>Хоз. способ</v>
          </cell>
          <cell r="AI157">
            <v>1</v>
          </cell>
          <cell r="AJ157" t="str">
            <v>Тр-ры</v>
          </cell>
        </row>
        <row r="158">
          <cell r="C158" t="str">
            <v>Пушкинский</v>
          </cell>
          <cell r="F158">
            <v>1</v>
          </cell>
          <cell r="G158">
            <v>213.00698</v>
          </cell>
          <cell r="AH158" t="str">
            <v>Хоз. способ</v>
          </cell>
          <cell r="AI158">
            <v>1</v>
          </cell>
          <cell r="AJ158" t="str">
            <v>тр-ры</v>
          </cell>
        </row>
        <row r="159">
          <cell r="C159" t="str">
            <v>Пушкинский</v>
          </cell>
          <cell r="F159">
            <v>1</v>
          </cell>
          <cell r="G159">
            <v>1200</v>
          </cell>
          <cell r="AH159" t="str">
            <v>Хоз. способ</v>
          </cell>
          <cell r="AI159">
            <v>1</v>
          </cell>
          <cell r="AJ159" t="str">
            <v>ЭО</v>
          </cell>
        </row>
        <row r="160">
          <cell r="C160" t="str">
            <v>Пушкинский</v>
          </cell>
          <cell r="F160">
            <v>1</v>
          </cell>
          <cell r="G160">
            <v>1200</v>
          </cell>
          <cell r="AH160" t="str">
            <v>Хоз. способ</v>
          </cell>
          <cell r="AI160">
            <v>1</v>
          </cell>
          <cell r="AJ160" t="str">
            <v>ЭО</v>
          </cell>
        </row>
        <row r="161">
          <cell r="C161" t="str">
            <v>Пушкинский</v>
          </cell>
          <cell r="F161">
            <v>1</v>
          </cell>
          <cell r="G161">
            <v>1200</v>
          </cell>
          <cell r="AH161" t="str">
            <v>Хоз. способ</v>
          </cell>
          <cell r="AI161">
            <v>1</v>
          </cell>
          <cell r="AJ161" t="str">
            <v>ЭО</v>
          </cell>
        </row>
        <row r="162">
          <cell r="C162" t="str">
            <v>Пушкинский</v>
          </cell>
          <cell r="F162">
            <v>2</v>
          </cell>
          <cell r="G162">
            <v>0</v>
          </cell>
          <cell r="AH162" t="str">
            <v>Кровля, двери</v>
          </cell>
          <cell r="AI162">
            <v>0</v>
          </cell>
          <cell r="AJ162" t="str">
            <v>Стр. ч.</v>
          </cell>
        </row>
        <row r="163">
          <cell r="C163">
            <v>0</v>
          </cell>
          <cell r="F163">
            <v>0</v>
          </cell>
          <cell r="G163">
            <v>75362.903539999999</v>
          </cell>
          <cell r="AH163">
            <v>0</v>
          </cell>
          <cell r="AI163" t="str">
            <v>Итог</v>
          </cell>
          <cell r="AJ163">
            <v>0</v>
          </cell>
        </row>
        <row r="164">
          <cell r="C164">
            <v>0</v>
          </cell>
          <cell r="F164">
            <v>0</v>
          </cell>
          <cell r="G164">
            <v>0</v>
          </cell>
          <cell r="AH164">
            <v>0</v>
          </cell>
          <cell r="AI164">
            <v>0</v>
          </cell>
          <cell r="AJ164">
            <v>0</v>
          </cell>
        </row>
        <row r="165">
          <cell r="C165" t="str">
            <v>Воскресенский</v>
          </cell>
          <cell r="F165">
            <v>1</v>
          </cell>
          <cell r="G165">
            <v>235.42836</v>
          </cell>
          <cell r="AH165" t="str">
            <v>Хоз. способ</v>
          </cell>
          <cell r="AI165">
            <v>1</v>
          </cell>
          <cell r="AJ165" t="str">
            <v>Стр. ч.</v>
          </cell>
        </row>
        <row r="166">
          <cell r="C166" t="str">
            <v>Воскресенский</v>
          </cell>
          <cell r="F166">
            <v>1</v>
          </cell>
          <cell r="G166">
            <v>259.93295000000001</v>
          </cell>
          <cell r="AH166" t="str">
            <v>Хоз. способ</v>
          </cell>
          <cell r="AI166">
            <v>1</v>
          </cell>
          <cell r="AJ166" t="str">
            <v>Стр. ч.</v>
          </cell>
        </row>
        <row r="167">
          <cell r="C167" t="str">
            <v>Воскресенский</v>
          </cell>
          <cell r="F167">
            <v>1</v>
          </cell>
          <cell r="G167">
            <v>256.89927</v>
          </cell>
          <cell r="AH167" t="str">
            <v>Хоз. способ</v>
          </cell>
          <cell r="AI167">
            <v>1</v>
          </cell>
          <cell r="AJ167" t="str">
            <v>Стр. ч.</v>
          </cell>
        </row>
        <row r="168">
          <cell r="C168" t="str">
            <v>Воскресенский</v>
          </cell>
          <cell r="F168">
            <v>1</v>
          </cell>
          <cell r="G168">
            <v>262.69031000000001</v>
          </cell>
          <cell r="AH168" t="str">
            <v>Хоз. способ</v>
          </cell>
          <cell r="AI168">
            <v>1</v>
          </cell>
          <cell r="AJ168" t="str">
            <v>Стр. ч.</v>
          </cell>
        </row>
        <row r="169">
          <cell r="C169" t="str">
            <v>Воскресенский</v>
          </cell>
          <cell r="F169">
            <v>1</v>
          </cell>
          <cell r="G169">
            <v>1430.6563900000001</v>
          </cell>
          <cell r="AH169" t="str">
            <v>Хоз. способ</v>
          </cell>
          <cell r="AI169">
            <v>1</v>
          </cell>
          <cell r="AJ169" t="str">
            <v>ЭО</v>
          </cell>
        </row>
        <row r="170">
          <cell r="C170" t="str">
            <v>Воскресенский</v>
          </cell>
          <cell r="F170">
            <v>1</v>
          </cell>
          <cell r="G170">
            <v>3715.2989600000001</v>
          </cell>
          <cell r="AH170" t="str">
            <v>Хоз. способ</v>
          </cell>
          <cell r="AI170">
            <v>1</v>
          </cell>
          <cell r="AJ170" t="str">
            <v>ЭО</v>
          </cell>
        </row>
        <row r="171">
          <cell r="C171" t="str">
            <v>Воскресенский</v>
          </cell>
          <cell r="F171">
            <v>1</v>
          </cell>
          <cell r="G171">
            <v>5480.76404</v>
          </cell>
          <cell r="AH171" t="str">
            <v>Подр. способ</v>
          </cell>
          <cell r="AI171">
            <v>3</v>
          </cell>
          <cell r="AJ171" t="str">
            <v>ЭО</v>
          </cell>
        </row>
        <row r="172">
          <cell r="C172" t="str">
            <v>Воскресенский</v>
          </cell>
          <cell r="F172">
            <v>1</v>
          </cell>
          <cell r="G172">
            <v>2740.38202</v>
          </cell>
          <cell r="AH172" t="str">
            <v>Подр. способ</v>
          </cell>
          <cell r="AI172">
            <v>2</v>
          </cell>
          <cell r="AJ172" t="str">
            <v>ЭО</v>
          </cell>
        </row>
        <row r="173">
          <cell r="C173" t="str">
            <v>Воскресенский</v>
          </cell>
          <cell r="F173">
            <v>0</v>
          </cell>
          <cell r="G173">
            <v>1644.22921</v>
          </cell>
          <cell r="AH173" t="str">
            <v>Подр. способ</v>
          </cell>
          <cell r="AI173">
            <v>2</v>
          </cell>
          <cell r="AJ173" t="str">
            <v>ЭО</v>
          </cell>
        </row>
        <row r="174">
          <cell r="C174" t="str">
            <v>Воскресенский</v>
          </cell>
          <cell r="F174">
            <v>0</v>
          </cell>
          <cell r="G174">
            <v>1096.15281</v>
          </cell>
          <cell r="AH174" t="str">
            <v>Подр. способ</v>
          </cell>
          <cell r="AI174">
            <v>2</v>
          </cell>
          <cell r="AJ174" t="str">
            <v>ЭО</v>
          </cell>
        </row>
        <row r="175">
          <cell r="C175" t="str">
            <v>Воскресенский</v>
          </cell>
          <cell r="F175">
            <v>1</v>
          </cell>
          <cell r="G175">
            <v>6165.8595699999996</v>
          </cell>
          <cell r="AH175" t="str">
            <v>Подр. способ</v>
          </cell>
          <cell r="AI175">
            <v>3</v>
          </cell>
          <cell r="AJ175" t="str">
            <v>ЭО</v>
          </cell>
        </row>
        <row r="176">
          <cell r="C176" t="str">
            <v>Воскресенский</v>
          </cell>
          <cell r="F176">
            <v>1</v>
          </cell>
          <cell r="G176">
            <v>3082.9297900000001</v>
          </cell>
          <cell r="AH176" t="str">
            <v>Подр. способ</v>
          </cell>
          <cell r="AI176">
            <v>2</v>
          </cell>
          <cell r="AJ176" t="str">
            <v>ЭО</v>
          </cell>
        </row>
        <row r="177">
          <cell r="C177" t="str">
            <v>Воскресенский</v>
          </cell>
          <cell r="F177">
            <v>0</v>
          </cell>
          <cell r="G177">
            <v>1849.7578699999999</v>
          </cell>
          <cell r="AH177" t="str">
            <v>Подр. способ</v>
          </cell>
          <cell r="AI177">
            <v>2</v>
          </cell>
          <cell r="AJ177" t="str">
            <v>ЭО</v>
          </cell>
        </row>
        <row r="178">
          <cell r="C178" t="str">
            <v>Воскресенский</v>
          </cell>
          <cell r="F178">
            <v>0</v>
          </cell>
          <cell r="G178">
            <v>1233.17191</v>
          </cell>
          <cell r="AH178" t="str">
            <v>Подр. способ</v>
          </cell>
          <cell r="AI178">
            <v>2</v>
          </cell>
          <cell r="AJ178" t="str">
            <v>ЭО</v>
          </cell>
        </row>
        <row r="179">
          <cell r="C179" t="str">
            <v>Воскресенский</v>
          </cell>
          <cell r="F179">
            <v>4.2</v>
          </cell>
          <cell r="G179">
            <v>3070.0598199999999</v>
          </cell>
          <cell r="AH179" t="str">
            <v>Подр. способ</v>
          </cell>
          <cell r="AI179">
            <v>3</v>
          </cell>
          <cell r="AJ179" t="str">
            <v>ВЛ-0,4</v>
          </cell>
        </row>
        <row r="180">
          <cell r="C180" t="str">
            <v>Воскресенский</v>
          </cell>
          <cell r="F180">
            <v>2.1</v>
          </cell>
          <cell r="G180">
            <v>1535.0299199999999</v>
          </cell>
          <cell r="AH180" t="str">
            <v>Подр. способ</v>
          </cell>
          <cell r="AI180">
            <v>2</v>
          </cell>
          <cell r="AJ180" t="str">
            <v>ВЛ-0,4</v>
          </cell>
        </row>
        <row r="181">
          <cell r="C181" t="str">
            <v>Воскресенский</v>
          </cell>
          <cell r="F181">
            <v>1.26</v>
          </cell>
          <cell r="G181">
            <v>921.01795000000004</v>
          </cell>
          <cell r="AH181" t="str">
            <v>Подр. способ</v>
          </cell>
          <cell r="AI181">
            <v>2</v>
          </cell>
          <cell r="AJ181" t="str">
            <v>ВЛ-0,4</v>
          </cell>
        </row>
        <row r="182">
          <cell r="C182" t="str">
            <v>Воскресенский</v>
          </cell>
          <cell r="F182">
            <v>0.84000000000000008</v>
          </cell>
          <cell r="G182">
            <v>614.01194999999996</v>
          </cell>
          <cell r="AH182" t="str">
            <v>Подр. способ</v>
          </cell>
          <cell r="AI182">
            <v>2</v>
          </cell>
          <cell r="AJ182" t="str">
            <v>ВЛ-0,4</v>
          </cell>
        </row>
        <row r="183">
          <cell r="C183" t="str">
            <v>Воскресенский</v>
          </cell>
          <cell r="F183">
            <v>2.9</v>
          </cell>
          <cell r="G183">
            <v>1682.3090500000001</v>
          </cell>
          <cell r="AH183" t="str">
            <v>Подр. способ</v>
          </cell>
          <cell r="AI183">
            <v>1</v>
          </cell>
          <cell r="AJ183" t="str">
            <v>ВЛ-0,4</v>
          </cell>
        </row>
        <row r="184">
          <cell r="C184" t="str">
            <v>Воскресенский</v>
          </cell>
          <cell r="F184">
            <v>2.2999999999999998</v>
          </cell>
          <cell r="G184">
            <v>1536.01677</v>
          </cell>
          <cell r="AH184" t="str">
            <v>Подр. способ</v>
          </cell>
          <cell r="AI184">
            <v>1</v>
          </cell>
          <cell r="AJ184" t="str">
            <v>ВЛ-0,4</v>
          </cell>
        </row>
        <row r="185">
          <cell r="C185" t="str">
            <v>Воскресенский</v>
          </cell>
          <cell r="F185">
            <v>1</v>
          </cell>
          <cell r="G185">
            <v>1025.10834</v>
          </cell>
          <cell r="AH185" t="str">
            <v>Хоз. способ</v>
          </cell>
          <cell r="AI185">
            <v>1</v>
          </cell>
          <cell r="AJ185" t="str">
            <v>ЭО</v>
          </cell>
        </row>
        <row r="186">
          <cell r="C186" t="str">
            <v>Воскресенский</v>
          </cell>
          <cell r="F186">
            <v>1.5</v>
          </cell>
          <cell r="G186">
            <v>1968.941</v>
          </cell>
          <cell r="AH186" t="str">
            <v>Хоз. способ</v>
          </cell>
          <cell r="AI186">
            <v>1</v>
          </cell>
          <cell r="AJ186" t="str">
            <v>ВЛ-0,4</v>
          </cell>
        </row>
        <row r="187">
          <cell r="C187" t="str">
            <v>Воскресенский</v>
          </cell>
          <cell r="F187">
            <v>1.1000000000000001</v>
          </cell>
          <cell r="G187">
            <v>1014.78997</v>
          </cell>
          <cell r="AH187" t="str">
            <v>Хоз. способ</v>
          </cell>
          <cell r="AI187">
            <v>1</v>
          </cell>
          <cell r="AJ187" t="str">
            <v>ВЛ-0,4</v>
          </cell>
        </row>
        <row r="188">
          <cell r="C188" t="str">
            <v>Воскресенский</v>
          </cell>
          <cell r="F188">
            <v>0.4</v>
          </cell>
          <cell r="G188">
            <v>524.32667000000004</v>
          </cell>
          <cell r="AH188" t="str">
            <v>Хоз. способ</v>
          </cell>
          <cell r="AI188">
            <v>1</v>
          </cell>
          <cell r="AJ188" t="str">
            <v>ВЛ-0,4</v>
          </cell>
        </row>
        <row r="189">
          <cell r="C189" t="str">
            <v>Воскресенский</v>
          </cell>
          <cell r="F189">
            <v>0.15</v>
          </cell>
          <cell r="G189">
            <v>482.38508000000002</v>
          </cell>
          <cell r="AH189" t="str">
            <v>Хоз. способ</v>
          </cell>
          <cell r="AI189">
            <v>1</v>
          </cell>
          <cell r="AJ189" t="str">
            <v>ВЛ-6-10</v>
          </cell>
        </row>
        <row r="190">
          <cell r="C190" t="str">
            <v>Воскресенский</v>
          </cell>
          <cell r="F190">
            <v>0.11</v>
          </cell>
          <cell r="G190">
            <v>100.76725999999999</v>
          </cell>
          <cell r="AH190" t="str">
            <v>Хоз. способ</v>
          </cell>
          <cell r="AI190">
            <v>1</v>
          </cell>
          <cell r="AJ190" t="str">
            <v>КЛ-0,4</v>
          </cell>
        </row>
        <row r="191">
          <cell r="C191" t="str">
            <v>Воскресенский</v>
          </cell>
          <cell r="F191">
            <v>0.13</v>
          </cell>
          <cell r="G191">
            <v>112.70401</v>
          </cell>
          <cell r="AH191" t="str">
            <v>Хоз. способ</v>
          </cell>
          <cell r="AI191">
            <v>1</v>
          </cell>
          <cell r="AJ191" t="str">
            <v>КЛ-0,4</v>
          </cell>
        </row>
        <row r="192">
          <cell r="C192" t="str">
            <v>Воскресенский</v>
          </cell>
          <cell r="F192">
            <v>0.14000000000000001</v>
          </cell>
          <cell r="G192">
            <v>119.99454</v>
          </cell>
          <cell r="AH192" t="str">
            <v>Хоз. способ</v>
          </cell>
          <cell r="AI192">
            <v>1</v>
          </cell>
          <cell r="AJ192" t="str">
            <v>КЛ-0,4</v>
          </cell>
        </row>
        <row r="193">
          <cell r="C193" t="str">
            <v>Воскресенский</v>
          </cell>
          <cell r="F193">
            <v>0.15</v>
          </cell>
          <cell r="G193">
            <v>138.26882000000001</v>
          </cell>
          <cell r="AH193" t="str">
            <v>Хоз. способ</v>
          </cell>
          <cell r="AI193">
            <v>1</v>
          </cell>
          <cell r="AJ193" t="str">
            <v>КЛ-0,4</v>
          </cell>
        </row>
        <row r="194">
          <cell r="C194" t="str">
            <v>Воскресенский</v>
          </cell>
          <cell r="F194">
            <v>0.11</v>
          </cell>
          <cell r="G194">
            <v>139.14963</v>
          </cell>
          <cell r="AH194" t="str">
            <v>Подр. способ</v>
          </cell>
          <cell r="AI194">
            <v>1</v>
          </cell>
          <cell r="AJ194" t="str">
            <v>КЛ-0,4</v>
          </cell>
        </row>
        <row r="195">
          <cell r="C195" t="str">
            <v>Воскресенский</v>
          </cell>
          <cell r="F195">
            <v>0.18</v>
          </cell>
          <cell r="G195">
            <v>163.34111999999999</v>
          </cell>
          <cell r="AH195" t="str">
            <v>Подр. способ</v>
          </cell>
          <cell r="AI195">
            <v>1</v>
          </cell>
          <cell r="AJ195" t="str">
            <v>КЛ-0,4</v>
          </cell>
        </row>
        <row r="196">
          <cell r="C196" t="str">
            <v>Воскресенский</v>
          </cell>
          <cell r="F196">
            <v>0.06</v>
          </cell>
          <cell r="G196">
            <v>72.641580000000005</v>
          </cell>
          <cell r="AH196" t="str">
            <v>Хоз. способ</v>
          </cell>
          <cell r="AI196">
            <v>1</v>
          </cell>
          <cell r="AJ196" t="str">
            <v>КЛ-0,4</v>
          </cell>
        </row>
        <row r="197">
          <cell r="C197" t="str">
            <v>Воскресенский</v>
          </cell>
          <cell r="F197">
            <v>8.5359999999999996</v>
          </cell>
          <cell r="G197">
            <v>19000</v>
          </cell>
          <cell r="AH197" t="str">
            <v>Подр. способ</v>
          </cell>
          <cell r="AI197">
            <v>3</v>
          </cell>
          <cell r="AJ197" t="str">
            <v>ВЛ-35</v>
          </cell>
        </row>
        <row r="198">
          <cell r="C198" t="str">
            <v>Воскресенский</v>
          </cell>
          <cell r="F198">
            <v>4.2679999999999998</v>
          </cell>
          <cell r="G198">
            <v>9500</v>
          </cell>
          <cell r="AH198" t="str">
            <v>Подр. способ</v>
          </cell>
          <cell r="AI198">
            <v>2</v>
          </cell>
          <cell r="AJ198" t="str">
            <v>ВЛ-35</v>
          </cell>
        </row>
        <row r="199">
          <cell r="C199" t="str">
            <v>Воскресенский</v>
          </cell>
          <cell r="F199">
            <v>2.5608</v>
          </cell>
          <cell r="G199">
            <v>5700</v>
          </cell>
          <cell r="AH199" t="str">
            <v>Подр. способ</v>
          </cell>
          <cell r="AI199">
            <v>2</v>
          </cell>
          <cell r="AJ199" t="str">
            <v>ВЛ-35</v>
          </cell>
        </row>
        <row r="200">
          <cell r="C200" t="str">
            <v>Воскресенский</v>
          </cell>
          <cell r="F200">
            <v>1.7072000000000001</v>
          </cell>
          <cell r="G200">
            <v>3800</v>
          </cell>
          <cell r="AH200" t="str">
            <v>Подр. способ</v>
          </cell>
          <cell r="AI200">
            <v>2</v>
          </cell>
          <cell r="AJ200" t="str">
            <v>ВЛ-35</v>
          </cell>
        </row>
        <row r="201">
          <cell r="C201" t="str">
            <v>Воскресенский</v>
          </cell>
          <cell r="F201">
            <v>182</v>
          </cell>
          <cell r="G201">
            <v>407.80327999999997</v>
          </cell>
          <cell r="AH201" t="str">
            <v>Хоз. способ</v>
          </cell>
          <cell r="AI201">
            <v>1</v>
          </cell>
          <cell r="AJ201" t="str">
            <v>Ввода</v>
          </cell>
        </row>
        <row r="202">
          <cell r="C202" t="str">
            <v>Воскресенский</v>
          </cell>
          <cell r="F202">
            <v>0.42</v>
          </cell>
          <cell r="G202">
            <v>600.6</v>
          </cell>
          <cell r="AH202" t="str">
            <v>Хоз. способ</v>
          </cell>
          <cell r="AI202">
            <v>1</v>
          </cell>
          <cell r="AJ202" t="str">
            <v>ВЛ-6-10</v>
          </cell>
        </row>
        <row r="203">
          <cell r="C203" t="str">
            <v>Воскресенский</v>
          </cell>
          <cell r="F203">
            <v>0.12</v>
          </cell>
          <cell r="G203">
            <v>171.6</v>
          </cell>
          <cell r="AH203" t="str">
            <v>Хоз. способ</v>
          </cell>
          <cell r="AI203">
            <v>1</v>
          </cell>
          <cell r="AJ203" t="str">
            <v>ВЛ-6-10</v>
          </cell>
        </row>
        <row r="204">
          <cell r="C204" t="str">
            <v>Воскресенский</v>
          </cell>
          <cell r="F204">
            <v>1</v>
          </cell>
          <cell r="G204">
            <v>1500</v>
          </cell>
          <cell r="AH204" t="str">
            <v>Хоз. способ</v>
          </cell>
          <cell r="AI204">
            <v>1</v>
          </cell>
          <cell r="AJ204" t="str">
            <v>ЭО</v>
          </cell>
        </row>
        <row r="205">
          <cell r="C205" t="str">
            <v>Воскресенский</v>
          </cell>
          <cell r="F205">
            <v>1</v>
          </cell>
          <cell r="G205">
            <v>160.2567</v>
          </cell>
          <cell r="AH205" t="str">
            <v>Хоз. способ</v>
          </cell>
          <cell r="AI205">
            <v>1</v>
          </cell>
          <cell r="AJ205" t="str">
            <v>Стр. ч.</v>
          </cell>
        </row>
        <row r="206">
          <cell r="C206" t="str">
            <v>Воскресенский</v>
          </cell>
          <cell r="F206">
            <v>2</v>
          </cell>
          <cell r="G206">
            <v>0</v>
          </cell>
          <cell r="AH206" t="str">
            <v>Кровля, двери</v>
          </cell>
          <cell r="AI206">
            <v>0</v>
          </cell>
          <cell r="AJ206" t="str">
            <v>Стр. ч.</v>
          </cell>
        </row>
        <row r="207">
          <cell r="C207">
            <v>0</v>
          </cell>
          <cell r="F207">
            <v>0</v>
          </cell>
          <cell r="G207">
            <v>51798.593489999999</v>
          </cell>
          <cell r="AH207">
            <v>0</v>
          </cell>
          <cell r="AI207" t="str">
            <v>Итог</v>
          </cell>
          <cell r="AJ207">
            <v>0</v>
          </cell>
        </row>
        <row r="208">
          <cell r="C208">
            <v>0</v>
          </cell>
          <cell r="F208">
            <v>0</v>
          </cell>
          <cell r="G208">
            <v>0</v>
          </cell>
          <cell r="AH208">
            <v>0</v>
          </cell>
          <cell r="AI208">
            <v>0</v>
          </cell>
          <cell r="AJ208">
            <v>0</v>
          </cell>
        </row>
        <row r="209">
          <cell r="C209" t="str">
            <v>Шатурский</v>
          </cell>
          <cell r="F209">
            <v>0.28000000000000003</v>
          </cell>
          <cell r="G209">
            <v>742.5</v>
          </cell>
          <cell r="AH209" t="str">
            <v>Подр. способ</v>
          </cell>
          <cell r="AI209">
            <v>1</v>
          </cell>
          <cell r="AJ209" t="str">
            <v>КЛ-6-10</v>
          </cell>
        </row>
        <row r="210">
          <cell r="C210" t="str">
            <v>Шатурский</v>
          </cell>
          <cell r="F210">
            <v>0.66</v>
          </cell>
          <cell r="G210">
            <v>1760.4</v>
          </cell>
          <cell r="AH210" t="str">
            <v>Подр. способ</v>
          </cell>
          <cell r="AI210">
            <v>1</v>
          </cell>
          <cell r="AJ210" t="str">
            <v>КЛ-6-10</v>
          </cell>
        </row>
        <row r="211">
          <cell r="C211" t="str">
            <v>Шатурский</v>
          </cell>
          <cell r="F211">
            <v>0.6</v>
          </cell>
          <cell r="G211">
            <v>1620</v>
          </cell>
          <cell r="AH211" t="str">
            <v>Подр. способ</v>
          </cell>
          <cell r="AI211">
            <v>1</v>
          </cell>
          <cell r="AJ211" t="str">
            <v>КЛ-6-10</v>
          </cell>
        </row>
        <row r="212">
          <cell r="C212" t="str">
            <v>Шатурский</v>
          </cell>
          <cell r="F212">
            <v>0.4</v>
          </cell>
          <cell r="G212">
            <v>1047.6000000000001</v>
          </cell>
          <cell r="AH212" t="str">
            <v>Подр. способ</v>
          </cell>
          <cell r="AI212">
            <v>1</v>
          </cell>
          <cell r="AJ212" t="str">
            <v>КЛ-6-10</v>
          </cell>
        </row>
        <row r="213">
          <cell r="C213" t="str">
            <v>Шатурский</v>
          </cell>
          <cell r="F213">
            <v>0.9</v>
          </cell>
          <cell r="G213">
            <v>2295</v>
          </cell>
          <cell r="AH213" t="str">
            <v>Подр. способ</v>
          </cell>
          <cell r="AI213">
            <v>1</v>
          </cell>
          <cell r="AJ213" t="str">
            <v>КЛ-6-10</v>
          </cell>
        </row>
        <row r="214">
          <cell r="C214" t="str">
            <v>Шатурский</v>
          </cell>
          <cell r="F214">
            <v>0.5</v>
          </cell>
          <cell r="G214">
            <v>1350</v>
          </cell>
          <cell r="AH214" t="str">
            <v>Подр. способ</v>
          </cell>
          <cell r="AI214">
            <v>1</v>
          </cell>
          <cell r="AJ214" t="str">
            <v>КЛ-0,4</v>
          </cell>
        </row>
        <row r="215">
          <cell r="C215" t="str">
            <v>Шатурский</v>
          </cell>
          <cell r="F215">
            <v>1</v>
          </cell>
          <cell r="G215">
            <v>6750</v>
          </cell>
          <cell r="AH215" t="str">
            <v>Подр. способ</v>
          </cell>
          <cell r="AI215">
            <v>3</v>
          </cell>
          <cell r="AJ215" t="str">
            <v>ЭО</v>
          </cell>
        </row>
        <row r="216">
          <cell r="C216" t="str">
            <v>Шатурский</v>
          </cell>
          <cell r="F216">
            <v>1</v>
          </cell>
          <cell r="G216">
            <v>3375</v>
          </cell>
          <cell r="AH216" t="str">
            <v>Подр. способ</v>
          </cell>
          <cell r="AI216">
            <v>2</v>
          </cell>
          <cell r="AJ216" t="str">
            <v>ЭО</v>
          </cell>
        </row>
        <row r="217">
          <cell r="C217" t="str">
            <v>Шатурский</v>
          </cell>
          <cell r="F217">
            <v>0</v>
          </cell>
          <cell r="G217">
            <v>2025</v>
          </cell>
          <cell r="AH217" t="str">
            <v>Подр. способ</v>
          </cell>
          <cell r="AI217">
            <v>2</v>
          </cell>
          <cell r="AJ217" t="str">
            <v>ЭО</v>
          </cell>
        </row>
        <row r="218">
          <cell r="C218" t="str">
            <v>Шатурский</v>
          </cell>
          <cell r="F218">
            <v>0</v>
          </cell>
          <cell r="G218">
            <v>1350</v>
          </cell>
          <cell r="AH218" t="str">
            <v>Подр. способ</v>
          </cell>
          <cell r="AI218">
            <v>2</v>
          </cell>
          <cell r="AJ218" t="str">
            <v>ЭО</v>
          </cell>
        </row>
        <row r="219">
          <cell r="C219" t="str">
            <v>Шатурский</v>
          </cell>
          <cell r="F219">
            <v>1</v>
          </cell>
          <cell r="G219">
            <v>6750</v>
          </cell>
          <cell r="AH219" t="str">
            <v>Подр. способ</v>
          </cell>
          <cell r="AI219">
            <v>3</v>
          </cell>
          <cell r="AJ219" t="str">
            <v>ЭО</v>
          </cell>
        </row>
        <row r="220">
          <cell r="C220" t="str">
            <v>Шатурский</v>
          </cell>
          <cell r="F220">
            <v>1</v>
          </cell>
          <cell r="G220">
            <v>3375</v>
          </cell>
          <cell r="AH220" t="str">
            <v>Подр. способ</v>
          </cell>
          <cell r="AI220">
            <v>2</v>
          </cell>
          <cell r="AJ220" t="str">
            <v>ЭО</v>
          </cell>
        </row>
        <row r="221">
          <cell r="C221" t="str">
            <v>Шатурский</v>
          </cell>
          <cell r="F221">
            <v>0</v>
          </cell>
          <cell r="G221">
            <v>2025</v>
          </cell>
          <cell r="AH221" t="str">
            <v>Подр. способ</v>
          </cell>
          <cell r="AI221">
            <v>2</v>
          </cell>
          <cell r="AJ221" t="str">
            <v>ЭО</v>
          </cell>
        </row>
        <row r="222">
          <cell r="C222" t="str">
            <v>Шатурский</v>
          </cell>
          <cell r="F222">
            <v>0</v>
          </cell>
          <cell r="G222">
            <v>1350</v>
          </cell>
          <cell r="AH222" t="str">
            <v>Подр. способ</v>
          </cell>
          <cell r="AI222">
            <v>2</v>
          </cell>
          <cell r="AJ222" t="str">
            <v>ЭО</v>
          </cell>
        </row>
        <row r="223">
          <cell r="C223" t="str">
            <v>Шатурский</v>
          </cell>
          <cell r="F223">
            <v>0.8</v>
          </cell>
          <cell r="G223">
            <v>999</v>
          </cell>
          <cell r="AH223" t="str">
            <v>Подр. способ</v>
          </cell>
          <cell r="AI223">
            <v>1</v>
          </cell>
          <cell r="AJ223" t="str">
            <v>ВЛ-6-10</v>
          </cell>
        </row>
        <row r="224">
          <cell r="C224" t="str">
            <v>Шатурский</v>
          </cell>
          <cell r="F224">
            <v>0.22</v>
          </cell>
          <cell r="G224">
            <v>598.5</v>
          </cell>
          <cell r="AH224" t="str">
            <v>Подр. способ</v>
          </cell>
          <cell r="AI224">
            <v>1</v>
          </cell>
          <cell r="AJ224" t="str">
            <v>КЛ-6-10</v>
          </cell>
        </row>
        <row r="225">
          <cell r="C225" t="str">
            <v>Шатурский</v>
          </cell>
          <cell r="F225">
            <v>1.8</v>
          </cell>
          <cell r="G225">
            <v>4815</v>
          </cell>
          <cell r="AH225" t="str">
            <v>Подр. способ</v>
          </cell>
          <cell r="AI225">
            <v>3</v>
          </cell>
          <cell r="AJ225" t="str">
            <v>КЛ-6-10</v>
          </cell>
        </row>
        <row r="226">
          <cell r="C226" t="str">
            <v>Шатурский</v>
          </cell>
          <cell r="F226">
            <v>0.9</v>
          </cell>
          <cell r="G226">
            <v>2407.5</v>
          </cell>
          <cell r="AH226" t="str">
            <v>Подр. способ</v>
          </cell>
          <cell r="AI226">
            <v>2</v>
          </cell>
          <cell r="AJ226" t="str">
            <v>КЛ-6-10</v>
          </cell>
        </row>
        <row r="227">
          <cell r="C227" t="str">
            <v>Шатурский</v>
          </cell>
          <cell r="F227">
            <v>0.54</v>
          </cell>
          <cell r="G227">
            <v>1444.5</v>
          </cell>
          <cell r="AH227" t="str">
            <v>Подр. способ</v>
          </cell>
          <cell r="AI227">
            <v>2</v>
          </cell>
          <cell r="AJ227" t="str">
            <v>КЛ-6-10</v>
          </cell>
        </row>
        <row r="228">
          <cell r="C228" t="str">
            <v>Шатурский</v>
          </cell>
          <cell r="F228">
            <v>0.36000000000000004</v>
          </cell>
          <cell r="G228">
            <v>963</v>
          </cell>
          <cell r="AH228" t="str">
            <v>Подр. способ</v>
          </cell>
          <cell r="AI228">
            <v>2</v>
          </cell>
          <cell r="AJ228" t="str">
            <v>КЛ-6-10</v>
          </cell>
        </row>
        <row r="229">
          <cell r="C229" t="str">
            <v>Шатурский</v>
          </cell>
          <cell r="F229">
            <v>0.5</v>
          </cell>
          <cell r="G229">
            <v>1350</v>
          </cell>
          <cell r="AH229" t="str">
            <v>Подр. способ</v>
          </cell>
          <cell r="AI229">
            <v>1</v>
          </cell>
          <cell r="AJ229" t="str">
            <v>КЛ-6-10</v>
          </cell>
        </row>
        <row r="230">
          <cell r="C230" t="str">
            <v>Шатурский</v>
          </cell>
          <cell r="F230">
            <v>0.6</v>
          </cell>
          <cell r="G230">
            <v>1620</v>
          </cell>
          <cell r="AH230" t="str">
            <v>Подр. способ</v>
          </cell>
          <cell r="AI230">
            <v>1</v>
          </cell>
          <cell r="AJ230" t="str">
            <v>КЛ-6-10</v>
          </cell>
        </row>
        <row r="231">
          <cell r="C231" t="str">
            <v>Шатурский</v>
          </cell>
          <cell r="F231">
            <v>0.6</v>
          </cell>
          <cell r="G231">
            <v>1620</v>
          </cell>
          <cell r="AH231" t="str">
            <v>Подр. способ</v>
          </cell>
          <cell r="AI231">
            <v>1</v>
          </cell>
          <cell r="AJ231" t="str">
            <v>КЛ-6-10</v>
          </cell>
        </row>
        <row r="232">
          <cell r="C232" t="str">
            <v>Шатурский</v>
          </cell>
          <cell r="F232">
            <v>0.25</v>
          </cell>
          <cell r="G232">
            <v>675</v>
          </cell>
          <cell r="AH232" t="str">
            <v>Подр. способ</v>
          </cell>
          <cell r="AI232">
            <v>1</v>
          </cell>
          <cell r="AJ232" t="str">
            <v>КЛ-6-10</v>
          </cell>
        </row>
        <row r="233">
          <cell r="C233" t="str">
            <v>Шатурский</v>
          </cell>
          <cell r="F233">
            <v>1.2</v>
          </cell>
          <cell r="G233">
            <v>1710</v>
          </cell>
          <cell r="AH233" t="str">
            <v>Подр. способ</v>
          </cell>
          <cell r="AI233">
            <v>1</v>
          </cell>
          <cell r="AJ233" t="str">
            <v>ВЛ-0,4</v>
          </cell>
        </row>
        <row r="234">
          <cell r="C234" t="str">
            <v>Шатурский</v>
          </cell>
          <cell r="F234">
            <v>1.26</v>
          </cell>
          <cell r="G234">
            <v>1800</v>
          </cell>
          <cell r="AH234" t="str">
            <v>Подр. способ</v>
          </cell>
          <cell r="AI234">
            <v>1</v>
          </cell>
          <cell r="AJ234" t="str">
            <v>ВЛ-0,4</v>
          </cell>
        </row>
        <row r="235">
          <cell r="C235" t="str">
            <v>Шатурский</v>
          </cell>
          <cell r="F235">
            <v>1</v>
          </cell>
          <cell r="G235">
            <v>2700</v>
          </cell>
          <cell r="AH235" t="str">
            <v>Подр. способ</v>
          </cell>
          <cell r="AI235">
            <v>3</v>
          </cell>
          <cell r="AJ235" t="str">
            <v>ЭО</v>
          </cell>
        </row>
        <row r="236">
          <cell r="C236" t="str">
            <v>Шатурский</v>
          </cell>
          <cell r="F236">
            <v>0.5</v>
          </cell>
          <cell r="G236">
            <v>1350</v>
          </cell>
          <cell r="AH236" t="str">
            <v>Подр. способ</v>
          </cell>
          <cell r="AI236">
            <v>2</v>
          </cell>
          <cell r="AJ236" t="str">
            <v>ЭО</v>
          </cell>
        </row>
        <row r="237">
          <cell r="C237" t="str">
            <v>Шатурский</v>
          </cell>
          <cell r="F237">
            <v>0.3</v>
          </cell>
          <cell r="G237">
            <v>810</v>
          </cell>
          <cell r="AH237" t="str">
            <v>Подр. способ</v>
          </cell>
          <cell r="AI237">
            <v>2</v>
          </cell>
          <cell r="AJ237" t="str">
            <v>ЭО</v>
          </cell>
        </row>
        <row r="238">
          <cell r="C238" t="str">
            <v>Шатурский</v>
          </cell>
          <cell r="F238">
            <v>0.2</v>
          </cell>
          <cell r="G238">
            <v>540</v>
          </cell>
          <cell r="AH238" t="str">
            <v>Подр. способ</v>
          </cell>
          <cell r="AI238">
            <v>2</v>
          </cell>
          <cell r="AJ238" t="str">
            <v>ЭО</v>
          </cell>
        </row>
        <row r="239">
          <cell r="C239" t="str">
            <v>Шатурский</v>
          </cell>
          <cell r="F239">
            <v>0.45</v>
          </cell>
          <cell r="G239">
            <v>1350</v>
          </cell>
          <cell r="AH239" t="str">
            <v>Подр. способ</v>
          </cell>
          <cell r="AI239">
            <v>1</v>
          </cell>
          <cell r="AJ239" t="str">
            <v>КЛ-6-10</v>
          </cell>
        </row>
        <row r="240">
          <cell r="C240" t="str">
            <v>Шатурский</v>
          </cell>
          <cell r="F240">
            <v>0.08</v>
          </cell>
          <cell r="G240">
            <v>250</v>
          </cell>
          <cell r="AH240" t="str">
            <v>Подр. способ</v>
          </cell>
          <cell r="AI240">
            <v>1</v>
          </cell>
          <cell r="AJ240" t="str">
            <v>КЛ-6-10</v>
          </cell>
        </row>
        <row r="241">
          <cell r="C241" t="str">
            <v>Шатурский</v>
          </cell>
          <cell r="F241">
            <v>0.08</v>
          </cell>
          <cell r="G241">
            <v>250</v>
          </cell>
          <cell r="AH241" t="str">
            <v>Подр. способ</v>
          </cell>
          <cell r="AI241">
            <v>1</v>
          </cell>
          <cell r="AJ241" t="str">
            <v>КЛ-6-10</v>
          </cell>
        </row>
        <row r="242">
          <cell r="C242" t="str">
            <v>Шатурский</v>
          </cell>
          <cell r="F242">
            <v>0.08</v>
          </cell>
          <cell r="G242">
            <v>250</v>
          </cell>
          <cell r="AH242" t="str">
            <v>Подр. способ</v>
          </cell>
          <cell r="AI242">
            <v>1</v>
          </cell>
          <cell r="AJ242" t="str">
            <v>КЛ-6-10</v>
          </cell>
        </row>
        <row r="243">
          <cell r="C243" t="str">
            <v>Шатурский</v>
          </cell>
          <cell r="F243">
            <v>0.08</v>
          </cell>
          <cell r="G243">
            <v>250</v>
          </cell>
          <cell r="AH243" t="str">
            <v>Подр. способ</v>
          </cell>
          <cell r="AI243">
            <v>1</v>
          </cell>
          <cell r="AJ243" t="str">
            <v>КЛ-6-10</v>
          </cell>
        </row>
        <row r="244">
          <cell r="C244" t="str">
            <v>Шатурский</v>
          </cell>
          <cell r="F244">
            <v>0.15</v>
          </cell>
          <cell r="G244">
            <v>700</v>
          </cell>
          <cell r="AH244" t="str">
            <v>Подр. способ</v>
          </cell>
          <cell r="AI244">
            <v>1</v>
          </cell>
          <cell r="AJ244" t="str">
            <v>КЛ-6-10</v>
          </cell>
        </row>
        <row r="245">
          <cell r="C245" t="str">
            <v>Шатурский</v>
          </cell>
          <cell r="F245">
            <v>0.08</v>
          </cell>
          <cell r="G245">
            <v>250</v>
          </cell>
          <cell r="AH245" t="str">
            <v>Подр. способ</v>
          </cell>
          <cell r="AI245">
            <v>1</v>
          </cell>
          <cell r="AJ245" t="str">
            <v>КЛ-6-10</v>
          </cell>
        </row>
        <row r="246">
          <cell r="C246" t="str">
            <v>Шатурский</v>
          </cell>
          <cell r="F246">
            <v>1</v>
          </cell>
          <cell r="G246">
            <v>100</v>
          </cell>
          <cell r="AH246" t="str">
            <v>Подр. способ</v>
          </cell>
          <cell r="AI246">
            <v>1</v>
          </cell>
          <cell r="AJ246" t="str">
            <v>КЛ-6-10</v>
          </cell>
        </row>
        <row r="247">
          <cell r="C247" t="str">
            <v>Шатурский</v>
          </cell>
          <cell r="F247">
            <v>1</v>
          </cell>
          <cell r="G247">
            <v>450</v>
          </cell>
          <cell r="AH247" t="str">
            <v>Подр. способ</v>
          </cell>
          <cell r="AI247">
            <v>1</v>
          </cell>
          <cell r="AJ247" t="str">
            <v>КЛ-6-10</v>
          </cell>
        </row>
        <row r="248">
          <cell r="C248" t="str">
            <v>Шатурский</v>
          </cell>
          <cell r="F248">
            <v>1</v>
          </cell>
          <cell r="G248">
            <v>450</v>
          </cell>
          <cell r="AH248" t="str">
            <v>Подр. способ</v>
          </cell>
          <cell r="AI248">
            <v>1</v>
          </cell>
          <cell r="AJ248" t="str">
            <v>КЛ-6-10</v>
          </cell>
        </row>
        <row r="249">
          <cell r="C249" t="str">
            <v>Шатурский</v>
          </cell>
          <cell r="F249">
            <v>1</v>
          </cell>
          <cell r="G249">
            <v>450</v>
          </cell>
          <cell r="AH249" t="str">
            <v>Подр. способ</v>
          </cell>
          <cell r="AI249">
            <v>1</v>
          </cell>
          <cell r="AJ249" t="str">
            <v>КЛ-6-10</v>
          </cell>
        </row>
        <row r="250">
          <cell r="C250" t="str">
            <v>Шатурский</v>
          </cell>
          <cell r="F250">
            <v>2</v>
          </cell>
          <cell r="G250">
            <v>0</v>
          </cell>
          <cell r="AH250" t="str">
            <v>Кровля, двери</v>
          </cell>
          <cell r="AI250">
            <v>0</v>
          </cell>
          <cell r="AJ250" t="str">
            <v>Стр. ч.</v>
          </cell>
        </row>
        <row r="251">
          <cell r="C251">
            <v>0</v>
          </cell>
          <cell r="F251">
            <v>0</v>
          </cell>
          <cell r="G251">
            <v>44953</v>
          </cell>
          <cell r="AH251">
            <v>0</v>
          </cell>
          <cell r="AI251" t="str">
            <v>Итог</v>
          </cell>
          <cell r="AJ251">
            <v>0</v>
          </cell>
        </row>
        <row r="252">
          <cell r="C252">
            <v>0</v>
          </cell>
          <cell r="F252">
            <v>0</v>
          </cell>
          <cell r="G252">
            <v>0</v>
          </cell>
          <cell r="AH252">
            <v>0</v>
          </cell>
          <cell r="AI252">
            <v>0</v>
          </cell>
          <cell r="AJ252">
            <v>0</v>
          </cell>
        </row>
        <row r="253">
          <cell r="C253" t="str">
            <v>Каширский</v>
          </cell>
          <cell r="F253">
            <v>1</v>
          </cell>
          <cell r="G253">
            <v>1391.2576300000001</v>
          </cell>
          <cell r="AH253" t="str">
            <v>Подр. способ</v>
          </cell>
          <cell r="AI253">
            <v>1</v>
          </cell>
          <cell r="AJ253" t="str">
            <v>Стр. ч.</v>
          </cell>
        </row>
        <row r="254">
          <cell r="C254" t="str">
            <v>Каширский</v>
          </cell>
          <cell r="F254">
            <v>1</v>
          </cell>
          <cell r="G254">
            <v>1143.6801399999999</v>
          </cell>
          <cell r="AH254" t="str">
            <v>Подр. способ</v>
          </cell>
          <cell r="AI254">
            <v>1</v>
          </cell>
          <cell r="AJ254" t="str">
            <v>ЭО</v>
          </cell>
        </row>
        <row r="255">
          <cell r="C255" t="str">
            <v>Каширский</v>
          </cell>
          <cell r="F255">
            <v>1</v>
          </cell>
          <cell r="G255">
            <v>1961.1294</v>
          </cell>
          <cell r="AH255" t="str">
            <v>Подр. способ</v>
          </cell>
          <cell r="AI255">
            <v>1</v>
          </cell>
          <cell r="AJ255" t="str">
            <v>ЭО</v>
          </cell>
        </row>
        <row r="256">
          <cell r="C256" t="str">
            <v>Каширский</v>
          </cell>
          <cell r="F256">
            <v>0.4</v>
          </cell>
          <cell r="G256">
            <v>499.85016000000002</v>
          </cell>
          <cell r="AH256" t="str">
            <v>Хоз. способ</v>
          </cell>
          <cell r="AI256">
            <v>1</v>
          </cell>
          <cell r="AJ256" t="str">
            <v>ВЛ-0,4</v>
          </cell>
        </row>
        <row r="257">
          <cell r="C257" t="str">
            <v>Каширский</v>
          </cell>
          <cell r="F257">
            <v>1.2</v>
          </cell>
          <cell r="G257">
            <v>1470.4226699999999</v>
          </cell>
          <cell r="AH257" t="str">
            <v>Подр. способ</v>
          </cell>
          <cell r="AI257">
            <v>1</v>
          </cell>
          <cell r="AJ257" t="str">
            <v>ВЛ-0,4</v>
          </cell>
        </row>
        <row r="258">
          <cell r="C258" t="str">
            <v>Каширский</v>
          </cell>
          <cell r="F258">
            <v>1.4</v>
          </cell>
          <cell r="G258">
            <v>1584.1471200000001</v>
          </cell>
          <cell r="AH258" t="str">
            <v>Подр. способ</v>
          </cell>
          <cell r="AI258">
            <v>1</v>
          </cell>
          <cell r="AJ258" t="str">
            <v>ВЛ-0,4</v>
          </cell>
        </row>
        <row r="259">
          <cell r="C259" t="str">
            <v>Каширский</v>
          </cell>
          <cell r="F259">
            <v>0.5</v>
          </cell>
          <cell r="G259">
            <v>553.02854000000002</v>
          </cell>
          <cell r="AH259" t="str">
            <v>Подр. способ</v>
          </cell>
          <cell r="AI259">
            <v>1</v>
          </cell>
          <cell r="AJ259" t="str">
            <v>ВЛ-0,4</v>
          </cell>
        </row>
        <row r="260">
          <cell r="C260" t="str">
            <v>Каширский</v>
          </cell>
          <cell r="F260">
            <v>0.5</v>
          </cell>
          <cell r="G260">
            <v>378.22730999999999</v>
          </cell>
          <cell r="AH260" t="str">
            <v>Подр. способ</v>
          </cell>
          <cell r="AI260">
            <v>1</v>
          </cell>
          <cell r="AJ260" t="str">
            <v>ВЛ-0,4</v>
          </cell>
        </row>
        <row r="261">
          <cell r="C261" t="str">
            <v>Каширский</v>
          </cell>
          <cell r="F261">
            <v>0.25</v>
          </cell>
          <cell r="G261">
            <v>227.03450000000004</v>
          </cell>
          <cell r="AH261" t="str">
            <v>Хоз. способ</v>
          </cell>
          <cell r="AI261">
            <v>1</v>
          </cell>
          <cell r="AJ261" t="str">
            <v>ВЛ-0,4</v>
          </cell>
        </row>
        <row r="262">
          <cell r="C262" t="str">
            <v>Каширский</v>
          </cell>
          <cell r="F262">
            <v>0.9</v>
          </cell>
          <cell r="G262">
            <v>1001.24864</v>
          </cell>
          <cell r="AH262" t="str">
            <v>Подр. способ</v>
          </cell>
          <cell r="AI262">
            <v>1</v>
          </cell>
          <cell r="AJ262" t="str">
            <v>ВЛ-0,4</v>
          </cell>
        </row>
        <row r="263">
          <cell r="C263" t="str">
            <v>Каширский</v>
          </cell>
          <cell r="F263">
            <v>1.6</v>
          </cell>
          <cell r="G263">
            <v>1988.2615499999999</v>
          </cell>
          <cell r="AH263" t="str">
            <v>Хоз. способ</v>
          </cell>
          <cell r="AI263">
            <v>1</v>
          </cell>
          <cell r="AJ263" t="str">
            <v>ВЛ-0,4</v>
          </cell>
        </row>
        <row r="264">
          <cell r="C264" t="str">
            <v>Каширский</v>
          </cell>
          <cell r="F264">
            <v>1.65</v>
          </cell>
          <cell r="G264">
            <v>2142.4137799999999</v>
          </cell>
          <cell r="AH264" t="str">
            <v>Хоз. способ</v>
          </cell>
          <cell r="AI264">
            <v>1</v>
          </cell>
          <cell r="AJ264" t="str">
            <v>ВЛ-0,4</v>
          </cell>
        </row>
        <row r="265">
          <cell r="C265" t="str">
            <v>Каширский</v>
          </cell>
          <cell r="F265">
            <v>0.6</v>
          </cell>
          <cell r="G265">
            <v>581.55175999999994</v>
          </cell>
          <cell r="AH265" t="str">
            <v>Подр. способ</v>
          </cell>
          <cell r="AI265">
            <v>1</v>
          </cell>
          <cell r="AJ265" t="str">
            <v>ВЛ-0,4</v>
          </cell>
        </row>
        <row r="266">
          <cell r="C266" t="str">
            <v>Каширский</v>
          </cell>
          <cell r="F266">
            <v>0.65</v>
          </cell>
          <cell r="G266">
            <v>1000.25579</v>
          </cell>
          <cell r="AH266" t="str">
            <v>Хоз. способ</v>
          </cell>
          <cell r="AI266">
            <v>1</v>
          </cell>
          <cell r="AJ266" t="str">
            <v>ВЛ-0,4</v>
          </cell>
        </row>
        <row r="267">
          <cell r="C267" t="str">
            <v>Каширский</v>
          </cell>
          <cell r="F267">
            <v>0.9</v>
          </cell>
          <cell r="G267">
            <v>557.55175000000008</v>
          </cell>
          <cell r="AH267" t="str">
            <v>Хоз. способ</v>
          </cell>
          <cell r="AI267">
            <v>1</v>
          </cell>
          <cell r="AJ267" t="str">
            <v>ВЛ-0,4</v>
          </cell>
        </row>
        <row r="268">
          <cell r="C268" t="str">
            <v>Каширский</v>
          </cell>
          <cell r="F268">
            <v>0.75</v>
          </cell>
          <cell r="G268">
            <v>755.44065000000001</v>
          </cell>
          <cell r="AH268" t="str">
            <v>Хоз. способ</v>
          </cell>
          <cell r="AI268">
            <v>1</v>
          </cell>
          <cell r="AJ268" t="str">
            <v>ВЛ-6-10</v>
          </cell>
        </row>
        <row r="269">
          <cell r="C269" t="str">
            <v>Каширский</v>
          </cell>
          <cell r="F269">
            <v>0.17</v>
          </cell>
          <cell r="G269">
            <v>150.02695</v>
          </cell>
          <cell r="AH269" t="str">
            <v>Хоз. способ</v>
          </cell>
          <cell r="AI269">
            <v>1</v>
          </cell>
          <cell r="AJ269" t="str">
            <v>КЛ-0,4</v>
          </cell>
        </row>
        <row r="270">
          <cell r="C270" t="str">
            <v>Каширский</v>
          </cell>
          <cell r="F270">
            <v>0.21</v>
          </cell>
          <cell r="G270">
            <v>417.52307000000002</v>
          </cell>
          <cell r="AH270" t="str">
            <v>Подр. способ</v>
          </cell>
          <cell r="AI270">
            <v>1</v>
          </cell>
          <cell r="AJ270" t="str">
            <v>КЛ-0,4</v>
          </cell>
        </row>
        <row r="271">
          <cell r="C271" t="str">
            <v>Каширский</v>
          </cell>
          <cell r="F271">
            <v>0.28999999999999998</v>
          </cell>
          <cell r="G271">
            <v>576.57948999999996</v>
          </cell>
          <cell r="AH271" t="str">
            <v>Подр. способ</v>
          </cell>
          <cell r="AI271">
            <v>1</v>
          </cell>
          <cell r="AJ271" t="str">
            <v>КЛ-0,4</v>
          </cell>
        </row>
        <row r="272">
          <cell r="C272" t="str">
            <v>Каширский</v>
          </cell>
          <cell r="F272">
            <v>0.12</v>
          </cell>
          <cell r="G272">
            <v>238.58459999999999</v>
          </cell>
          <cell r="AH272" t="str">
            <v>Подр. способ</v>
          </cell>
          <cell r="AI272">
            <v>1</v>
          </cell>
          <cell r="AJ272" t="str">
            <v>КЛ-0,4</v>
          </cell>
        </row>
        <row r="273">
          <cell r="C273" t="str">
            <v>Каширский</v>
          </cell>
          <cell r="F273">
            <v>0.56000000000000005</v>
          </cell>
          <cell r="G273">
            <v>1113.39491</v>
          </cell>
          <cell r="AH273" t="str">
            <v>Подр. способ</v>
          </cell>
          <cell r="AI273">
            <v>1</v>
          </cell>
          <cell r="AJ273" t="str">
            <v>КЛ-0,4</v>
          </cell>
        </row>
        <row r="274">
          <cell r="C274" t="str">
            <v>Каширский</v>
          </cell>
          <cell r="F274">
            <v>0.2</v>
          </cell>
          <cell r="G274">
            <v>130.81799000000001</v>
          </cell>
          <cell r="AH274" t="str">
            <v>Хоз. способ</v>
          </cell>
          <cell r="AI274">
            <v>1</v>
          </cell>
          <cell r="AJ274" t="str">
            <v>КЛ-0,4</v>
          </cell>
        </row>
        <row r="275">
          <cell r="C275" t="str">
            <v>Каширский</v>
          </cell>
          <cell r="F275">
            <v>0.21</v>
          </cell>
          <cell r="G275">
            <v>417.52307000000002</v>
          </cell>
          <cell r="AH275" t="str">
            <v>Подр. способ</v>
          </cell>
          <cell r="AI275">
            <v>1</v>
          </cell>
          <cell r="AJ275" t="str">
            <v>КЛ-0,4</v>
          </cell>
        </row>
        <row r="276">
          <cell r="C276" t="str">
            <v>Каширский</v>
          </cell>
          <cell r="F276">
            <v>0.24</v>
          </cell>
          <cell r="G276">
            <v>477.16923000000003</v>
          </cell>
          <cell r="AH276" t="str">
            <v>Подр. способ</v>
          </cell>
          <cell r="AI276">
            <v>1</v>
          </cell>
          <cell r="AJ276" t="str">
            <v>КЛ-0,4</v>
          </cell>
        </row>
        <row r="277">
          <cell r="C277" t="str">
            <v>Каширский</v>
          </cell>
          <cell r="F277">
            <v>0.24</v>
          </cell>
          <cell r="G277">
            <v>477.16923000000003</v>
          </cell>
          <cell r="AH277" t="str">
            <v>Подр. способ</v>
          </cell>
          <cell r="AI277">
            <v>1</v>
          </cell>
          <cell r="AJ277" t="str">
            <v>КЛ-0,4</v>
          </cell>
        </row>
        <row r="278">
          <cell r="C278" t="str">
            <v>Каширский</v>
          </cell>
          <cell r="F278">
            <v>0.2</v>
          </cell>
          <cell r="G278">
            <v>397.64102000000003</v>
          </cell>
          <cell r="AH278" t="str">
            <v>Подр. способ</v>
          </cell>
          <cell r="AI278">
            <v>1</v>
          </cell>
          <cell r="AJ278" t="str">
            <v>КЛ-0,4</v>
          </cell>
        </row>
        <row r="279">
          <cell r="C279" t="str">
            <v>Каширский</v>
          </cell>
          <cell r="F279">
            <v>0.25</v>
          </cell>
          <cell r="G279">
            <v>497.05128000000002</v>
          </cell>
          <cell r="AH279" t="str">
            <v>Подр. способ</v>
          </cell>
          <cell r="AI279">
            <v>1</v>
          </cell>
          <cell r="AJ279" t="str">
            <v>КЛ-0,4</v>
          </cell>
        </row>
        <row r="280">
          <cell r="C280" t="str">
            <v>Каширский</v>
          </cell>
          <cell r="F280">
            <v>0.12</v>
          </cell>
          <cell r="G280">
            <v>228.24592999999999</v>
          </cell>
          <cell r="AH280" t="str">
            <v>Подр. способ</v>
          </cell>
          <cell r="AI280">
            <v>1</v>
          </cell>
          <cell r="AJ280" t="str">
            <v>КЛ-0,4</v>
          </cell>
        </row>
        <row r="281">
          <cell r="C281" t="str">
            <v>Каширский</v>
          </cell>
          <cell r="F281">
            <v>0.13</v>
          </cell>
          <cell r="G281">
            <v>246.53742</v>
          </cell>
          <cell r="AH281" t="str">
            <v>Подр. способ</v>
          </cell>
          <cell r="AI281">
            <v>1</v>
          </cell>
          <cell r="AJ281" t="str">
            <v>КЛ-0,4</v>
          </cell>
        </row>
        <row r="282">
          <cell r="C282" t="str">
            <v>Каширский</v>
          </cell>
          <cell r="F282">
            <v>0.18</v>
          </cell>
          <cell r="G282">
            <v>345.94767999999999</v>
          </cell>
          <cell r="AH282" t="str">
            <v>Подр. способ</v>
          </cell>
          <cell r="AI282">
            <v>1</v>
          </cell>
          <cell r="AJ282" t="str">
            <v>КЛ-0,4</v>
          </cell>
        </row>
        <row r="283">
          <cell r="C283" t="str">
            <v>Каширский</v>
          </cell>
          <cell r="F283">
            <v>0.25</v>
          </cell>
          <cell r="G283">
            <v>207.68418</v>
          </cell>
          <cell r="AH283" t="str">
            <v>Хоз. способ</v>
          </cell>
          <cell r="AI283">
            <v>1</v>
          </cell>
          <cell r="AJ283" t="str">
            <v>КЛ-0,4</v>
          </cell>
        </row>
        <row r="284">
          <cell r="C284" t="str">
            <v>Каширский</v>
          </cell>
          <cell r="F284">
            <v>0.12</v>
          </cell>
          <cell r="G284">
            <v>120.72445999999999</v>
          </cell>
          <cell r="AH284" t="str">
            <v>Хоз. способ</v>
          </cell>
          <cell r="AI284">
            <v>1</v>
          </cell>
          <cell r="AJ284" t="str">
            <v>КЛ-0,4</v>
          </cell>
        </row>
        <row r="285">
          <cell r="C285" t="str">
            <v>Каширский</v>
          </cell>
          <cell r="F285">
            <v>0.14000000000000001</v>
          </cell>
          <cell r="G285">
            <v>147.02309</v>
          </cell>
          <cell r="AH285" t="str">
            <v>Хоз. способ</v>
          </cell>
          <cell r="AI285">
            <v>1</v>
          </cell>
          <cell r="AJ285" t="str">
            <v>КЛ-0,4</v>
          </cell>
        </row>
        <row r="286">
          <cell r="C286" t="str">
            <v>Каширский</v>
          </cell>
          <cell r="F286">
            <v>0.65</v>
          </cell>
          <cell r="G286">
            <v>1550.7998600000001</v>
          </cell>
          <cell r="AH286" t="str">
            <v>Подр. способ</v>
          </cell>
          <cell r="AI286">
            <v>1</v>
          </cell>
          <cell r="AJ286" t="str">
            <v>КЛ-6-10</v>
          </cell>
        </row>
        <row r="287">
          <cell r="C287" t="str">
            <v>Каширский</v>
          </cell>
          <cell r="F287">
            <v>4.4000000000000004</v>
          </cell>
          <cell r="G287">
            <v>6600</v>
          </cell>
          <cell r="AH287" t="str">
            <v>Подр. способ</v>
          </cell>
          <cell r="AI287">
            <v>3</v>
          </cell>
          <cell r="AJ287" t="str">
            <v>КЛ-6-10</v>
          </cell>
        </row>
        <row r="288">
          <cell r="C288" t="str">
            <v>Каширский</v>
          </cell>
          <cell r="F288">
            <v>2.2000000000000002</v>
          </cell>
          <cell r="G288">
            <v>3300</v>
          </cell>
          <cell r="AH288" t="str">
            <v>Подр. способ</v>
          </cell>
          <cell r="AI288">
            <v>2</v>
          </cell>
          <cell r="AJ288" t="str">
            <v>КЛ-6-10</v>
          </cell>
        </row>
        <row r="289">
          <cell r="C289" t="str">
            <v>Каширский</v>
          </cell>
          <cell r="F289">
            <v>1.32</v>
          </cell>
          <cell r="G289">
            <v>1980</v>
          </cell>
          <cell r="AH289" t="str">
            <v>Подр. способ</v>
          </cell>
          <cell r="AI289">
            <v>2</v>
          </cell>
          <cell r="AJ289" t="str">
            <v>КЛ-6-10</v>
          </cell>
        </row>
        <row r="290">
          <cell r="C290" t="str">
            <v>Каширский</v>
          </cell>
          <cell r="F290">
            <v>0.88000000000000012</v>
          </cell>
          <cell r="G290">
            <v>1320</v>
          </cell>
          <cell r="AH290" t="str">
            <v>Подр. способ</v>
          </cell>
          <cell r="AI290">
            <v>2</v>
          </cell>
          <cell r="AJ290" t="str">
            <v>КЛ-6-10</v>
          </cell>
        </row>
        <row r="291">
          <cell r="C291" t="str">
            <v>Каширский</v>
          </cell>
          <cell r="F291">
            <v>150</v>
          </cell>
          <cell r="G291">
            <v>1720.5</v>
          </cell>
          <cell r="AH291" t="str">
            <v>Хоз. способ</v>
          </cell>
          <cell r="AI291">
            <v>1</v>
          </cell>
          <cell r="AJ291" t="str">
            <v>Ввода</v>
          </cell>
        </row>
        <row r="292">
          <cell r="C292" t="str">
            <v>Каширский</v>
          </cell>
          <cell r="F292">
            <v>2</v>
          </cell>
          <cell r="G292">
            <v>0</v>
          </cell>
          <cell r="AH292" t="str">
            <v>Кровля, двери</v>
          </cell>
          <cell r="AI292">
            <v>0</v>
          </cell>
          <cell r="AJ292" t="str">
            <v>Стр. ч.</v>
          </cell>
        </row>
        <row r="293">
          <cell r="C293">
            <v>0</v>
          </cell>
          <cell r="F293">
            <v>0</v>
          </cell>
          <cell r="G293">
            <v>33296.44485</v>
          </cell>
          <cell r="AH293">
            <v>0</v>
          </cell>
          <cell r="AI293" t="str">
            <v>Итог</v>
          </cell>
          <cell r="AJ293">
            <v>0</v>
          </cell>
        </row>
        <row r="294">
          <cell r="C294">
            <v>0</v>
          </cell>
          <cell r="F294">
            <v>0</v>
          </cell>
          <cell r="G294">
            <v>0</v>
          </cell>
          <cell r="AH294">
            <v>0</v>
          </cell>
          <cell r="AI294">
            <v>0</v>
          </cell>
          <cell r="AJ294">
            <v>0</v>
          </cell>
        </row>
        <row r="295">
          <cell r="C295" t="str">
            <v>Г.о. Балашиха</v>
          </cell>
          <cell r="F295">
            <v>1</v>
          </cell>
          <cell r="G295">
            <v>2639.25</v>
          </cell>
          <cell r="AH295" t="str">
            <v>Подр. способ</v>
          </cell>
          <cell r="AI295">
            <v>3</v>
          </cell>
          <cell r="AJ295" t="str">
            <v>ЭО</v>
          </cell>
        </row>
        <row r="296">
          <cell r="C296" t="str">
            <v>Г.о. Балашиха</v>
          </cell>
          <cell r="F296">
            <v>1</v>
          </cell>
          <cell r="G296">
            <v>1319.625</v>
          </cell>
          <cell r="AH296" t="str">
            <v>Подр. способ</v>
          </cell>
          <cell r="AI296">
            <v>2</v>
          </cell>
          <cell r="AJ296" t="str">
            <v>ЭО</v>
          </cell>
        </row>
        <row r="297">
          <cell r="C297" t="str">
            <v>Г.о. Балашиха</v>
          </cell>
          <cell r="F297">
            <v>0</v>
          </cell>
          <cell r="G297">
            <v>791.77499999999998</v>
          </cell>
          <cell r="AH297" t="str">
            <v>Подр. способ</v>
          </cell>
          <cell r="AI297">
            <v>2</v>
          </cell>
          <cell r="AJ297" t="str">
            <v>ЭО</v>
          </cell>
        </row>
        <row r="298">
          <cell r="C298" t="str">
            <v>Г.о. Балашиха</v>
          </cell>
          <cell r="F298">
            <v>0</v>
          </cell>
          <cell r="G298">
            <v>527.85</v>
          </cell>
          <cell r="AH298" t="str">
            <v>Подр. способ</v>
          </cell>
          <cell r="AI298">
            <v>2</v>
          </cell>
          <cell r="AJ298" t="str">
            <v>ЭО</v>
          </cell>
        </row>
        <row r="299">
          <cell r="C299" t="str">
            <v>Г.о. Балашиха</v>
          </cell>
          <cell r="F299">
            <v>1</v>
          </cell>
          <cell r="G299">
            <v>3958.875</v>
          </cell>
          <cell r="AH299" t="str">
            <v>Подр. способ</v>
          </cell>
          <cell r="AI299">
            <v>3</v>
          </cell>
          <cell r="AJ299" t="str">
            <v>ЭО</v>
          </cell>
        </row>
        <row r="300">
          <cell r="C300" t="str">
            <v>Г.о. Балашиха</v>
          </cell>
          <cell r="F300">
            <v>1</v>
          </cell>
          <cell r="G300">
            <v>1979.4375</v>
          </cell>
          <cell r="AH300" t="str">
            <v>Подр. способ</v>
          </cell>
          <cell r="AI300">
            <v>2</v>
          </cell>
          <cell r="AJ300" t="str">
            <v>ЭО</v>
          </cell>
        </row>
        <row r="301">
          <cell r="C301" t="str">
            <v>Г.о. Балашиха</v>
          </cell>
          <cell r="F301">
            <v>0</v>
          </cell>
          <cell r="G301">
            <v>1187.6624999999999</v>
          </cell>
          <cell r="AH301" t="str">
            <v>Подр. способ</v>
          </cell>
          <cell r="AI301">
            <v>2</v>
          </cell>
          <cell r="AJ301" t="str">
            <v>ЭО</v>
          </cell>
        </row>
        <row r="302">
          <cell r="C302" t="str">
            <v>Г.о. Балашиха</v>
          </cell>
          <cell r="F302">
            <v>0</v>
          </cell>
          <cell r="G302">
            <v>791.77499999999998</v>
          </cell>
          <cell r="AH302" t="str">
            <v>Подр. способ</v>
          </cell>
          <cell r="AI302">
            <v>2</v>
          </cell>
          <cell r="AJ302" t="str">
            <v>ЭО</v>
          </cell>
        </row>
        <row r="303">
          <cell r="C303" t="str">
            <v>Г.о. Балашиха</v>
          </cell>
          <cell r="F303">
            <v>1</v>
          </cell>
          <cell r="G303">
            <v>1319.625</v>
          </cell>
          <cell r="AH303" t="str">
            <v>Подр. способ</v>
          </cell>
          <cell r="AI303">
            <v>1</v>
          </cell>
          <cell r="AJ303" t="str">
            <v>ЭО</v>
          </cell>
        </row>
        <row r="304">
          <cell r="C304" t="str">
            <v>Г.о. Балашиха</v>
          </cell>
          <cell r="F304">
            <v>0.5</v>
          </cell>
          <cell r="G304">
            <v>5278.5</v>
          </cell>
          <cell r="AH304" t="str">
            <v>Подр. способ</v>
          </cell>
          <cell r="AI304">
            <v>3</v>
          </cell>
          <cell r="AJ304" t="str">
            <v>КЛ-6-10</v>
          </cell>
        </row>
        <row r="305">
          <cell r="C305" t="str">
            <v>Г.о. Балашиха</v>
          </cell>
          <cell r="F305">
            <v>0.25</v>
          </cell>
          <cell r="G305">
            <v>2639.25</v>
          </cell>
          <cell r="AH305" t="str">
            <v>Подр. способ</v>
          </cell>
          <cell r="AI305">
            <v>2</v>
          </cell>
          <cell r="AJ305" t="str">
            <v>КЛ-6-10</v>
          </cell>
        </row>
        <row r="306">
          <cell r="C306" t="str">
            <v>Г.о. Балашиха</v>
          </cell>
          <cell r="F306">
            <v>0.15</v>
          </cell>
          <cell r="G306">
            <v>1583.55</v>
          </cell>
          <cell r="AH306" t="str">
            <v>Подр. способ</v>
          </cell>
          <cell r="AI306">
            <v>2</v>
          </cell>
          <cell r="AJ306" t="str">
            <v>КЛ-6-10</v>
          </cell>
        </row>
        <row r="307">
          <cell r="C307" t="str">
            <v>Г.о. Балашиха</v>
          </cell>
          <cell r="F307">
            <v>0.1</v>
          </cell>
          <cell r="G307">
            <v>1055.7</v>
          </cell>
          <cell r="AH307" t="str">
            <v>Подр. способ</v>
          </cell>
          <cell r="AI307">
            <v>2</v>
          </cell>
          <cell r="AJ307" t="str">
            <v>КЛ-6-10</v>
          </cell>
        </row>
        <row r="308">
          <cell r="C308" t="str">
            <v>Г.о. Балашиха</v>
          </cell>
          <cell r="F308">
            <v>0.6</v>
          </cell>
          <cell r="G308">
            <v>127.40924</v>
          </cell>
          <cell r="AH308" t="str">
            <v>Подр. способ</v>
          </cell>
          <cell r="AI308">
            <v>0</v>
          </cell>
          <cell r="AJ308">
            <v>0</v>
          </cell>
        </row>
        <row r="309">
          <cell r="C309" t="str">
            <v>Г.о. Балашиха</v>
          </cell>
          <cell r="F309">
            <v>1.04</v>
          </cell>
          <cell r="G309">
            <v>39.14622</v>
          </cell>
          <cell r="AH309" t="str">
            <v>Подр. способ</v>
          </cell>
          <cell r="AI309">
            <v>0</v>
          </cell>
          <cell r="AJ309">
            <v>0</v>
          </cell>
        </row>
        <row r="310">
          <cell r="C310" t="str">
            <v>Г.о. Балашиха</v>
          </cell>
          <cell r="F310">
            <v>1.08</v>
          </cell>
          <cell r="G310">
            <v>28.141380000000002</v>
          </cell>
          <cell r="AH310" t="str">
            <v>Подр. способ</v>
          </cell>
          <cell r="AI310">
            <v>0</v>
          </cell>
          <cell r="AJ310">
            <v>0</v>
          </cell>
        </row>
        <row r="311">
          <cell r="C311" t="str">
            <v>Г.о. Балашиха</v>
          </cell>
          <cell r="F311">
            <v>0.36</v>
          </cell>
          <cell r="G311">
            <v>11.07198</v>
          </cell>
          <cell r="AH311" t="str">
            <v>Подр. способ</v>
          </cell>
          <cell r="AI311">
            <v>0</v>
          </cell>
          <cell r="AJ311">
            <v>0</v>
          </cell>
        </row>
        <row r="312">
          <cell r="C312" t="str">
            <v>Г.о. Балашиха</v>
          </cell>
          <cell r="F312">
            <v>3.2</v>
          </cell>
          <cell r="G312">
            <v>137.57759999999999</v>
          </cell>
          <cell r="AH312" t="str">
            <v>Подр. способ</v>
          </cell>
          <cell r="AI312">
            <v>0</v>
          </cell>
          <cell r="AJ312">
            <v>0</v>
          </cell>
        </row>
        <row r="313">
          <cell r="C313" t="str">
            <v>Г.о. Балашиха</v>
          </cell>
          <cell r="F313">
            <v>0.16</v>
          </cell>
          <cell r="G313">
            <v>2.4750000000000001</v>
          </cell>
          <cell r="AH313" t="str">
            <v>Подр. способ</v>
          </cell>
          <cell r="AI313">
            <v>0</v>
          </cell>
          <cell r="AJ313">
            <v>0</v>
          </cell>
        </row>
        <row r="314">
          <cell r="C314" t="str">
            <v>Г.о. Балашиха</v>
          </cell>
          <cell r="F314">
            <v>15</v>
          </cell>
          <cell r="G314">
            <v>1225.4483800000808</v>
          </cell>
          <cell r="AH314" t="str">
            <v>Кровля, двери</v>
          </cell>
          <cell r="AI314">
            <v>1</v>
          </cell>
          <cell r="AJ314" t="str">
            <v>Стр. ч.</v>
          </cell>
        </row>
        <row r="315">
          <cell r="C315">
            <v>0</v>
          </cell>
          <cell r="F315">
            <v>0</v>
          </cell>
          <cell r="G315">
            <v>14421.69838</v>
          </cell>
          <cell r="AH315">
            <v>0</v>
          </cell>
          <cell r="AI315" t="str">
            <v>Итог</v>
          </cell>
          <cell r="AJ315">
            <v>0</v>
          </cell>
        </row>
        <row r="316">
          <cell r="C316">
            <v>0</v>
          </cell>
          <cell r="F316">
            <v>0</v>
          </cell>
          <cell r="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C317" t="str">
            <v>Луховицкий</v>
          </cell>
          <cell r="F317">
            <v>1</v>
          </cell>
          <cell r="G317">
            <v>1325.9533699999999</v>
          </cell>
          <cell r="AH317" t="str">
            <v>Подр. способ</v>
          </cell>
          <cell r="AI317">
            <v>1</v>
          </cell>
          <cell r="AJ317" t="str">
            <v>ЭО</v>
          </cell>
        </row>
        <row r="318">
          <cell r="C318" t="str">
            <v>Луховицкий</v>
          </cell>
          <cell r="F318">
            <v>1</v>
          </cell>
          <cell r="G318">
            <v>2679.5307699999998</v>
          </cell>
          <cell r="AH318" t="str">
            <v>Подр. способ</v>
          </cell>
          <cell r="AI318">
            <v>3</v>
          </cell>
          <cell r="AJ318" t="str">
            <v>ЭО</v>
          </cell>
        </row>
        <row r="319">
          <cell r="C319" t="str">
            <v>Луховицкий</v>
          </cell>
          <cell r="F319">
            <v>1</v>
          </cell>
          <cell r="G319">
            <v>1339.76539</v>
          </cell>
          <cell r="AH319" t="str">
            <v>Подр. способ</v>
          </cell>
          <cell r="AI319">
            <v>2</v>
          </cell>
          <cell r="AJ319" t="str">
            <v>ЭО</v>
          </cell>
        </row>
        <row r="320">
          <cell r="C320" t="str">
            <v>Луховицкий</v>
          </cell>
          <cell r="F320">
            <v>0</v>
          </cell>
          <cell r="G320">
            <v>803.85923000000003</v>
          </cell>
          <cell r="AH320" t="str">
            <v>Подр. способ</v>
          </cell>
          <cell r="AI320">
            <v>2</v>
          </cell>
          <cell r="AJ320" t="str">
            <v>ЭО</v>
          </cell>
        </row>
        <row r="321">
          <cell r="C321" t="str">
            <v>Луховицкий</v>
          </cell>
          <cell r="F321">
            <v>0</v>
          </cell>
          <cell r="G321">
            <v>535.90615000000003</v>
          </cell>
          <cell r="AH321" t="str">
            <v>Подр. способ</v>
          </cell>
          <cell r="AI321">
            <v>2</v>
          </cell>
          <cell r="AJ321" t="str">
            <v>ЭО</v>
          </cell>
        </row>
        <row r="322">
          <cell r="C322" t="str">
            <v>Луховицкий</v>
          </cell>
          <cell r="F322">
            <v>1</v>
          </cell>
          <cell r="G322">
            <v>1878.4339500000001</v>
          </cell>
          <cell r="AH322" t="str">
            <v>Подр. способ</v>
          </cell>
          <cell r="AI322">
            <v>1</v>
          </cell>
          <cell r="AJ322" t="str">
            <v>ЭО</v>
          </cell>
        </row>
        <row r="323">
          <cell r="C323" t="str">
            <v>Луховицкий</v>
          </cell>
          <cell r="F323">
            <v>1</v>
          </cell>
          <cell r="G323">
            <v>911.59294</v>
          </cell>
          <cell r="AH323" t="str">
            <v>Подр. способ</v>
          </cell>
          <cell r="AI323">
            <v>1</v>
          </cell>
          <cell r="AJ323" t="str">
            <v>ЭО</v>
          </cell>
        </row>
        <row r="324">
          <cell r="C324" t="str">
            <v>Луховицкий</v>
          </cell>
          <cell r="F324">
            <v>1</v>
          </cell>
          <cell r="G324">
            <v>662.97670000000005</v>
          </cell>
          <cell r="AH324" t="str">
            <v>Подр. способ</v>
          </cell>
          <cell r="AI324">
            <v>1</v>
          </cell>
          <cell r="AJ324" t="str">
            <v>ЭО</v>
          </cell>
        </row>
        <row r="325">
          <cell r="C325" t="str">
            <v>Луховицкий</v>
          </cell>
          <cell r="F325">
            <v>1</v>
          </cell>
          <cell r="G325">
            <v>3708</v>
          </cell>
          <cell r="AH325" t="str">
            <v>Хоз. способ</v>
          </cell>
          <cell r="AI325">
            <v>1</v>
          </cell>
          <cell r="AJ325" t="str">
            <v>ЭО</v>
          </cell>
        </row>
        <row r="326">
          <cell r="C326" t="str">
            <v>Луховицкий</v>
          </cell>
          <cell r="F326">
            <v>1</v>
          </cell>
          <cell r="G326">
            <v>497.23250999999999</v>
          </cell>
          <cell r="AH326" t="str">
            <v>Подр. способ</v>
          </cell>
          <cell r="AI326">
            <v>1</v>
          </cell>
          <cell r="AJ326" t="str">
            <v>ЭО</v>
          </cell>
        </row>
        <row r="327">
          <cell r="C327" t="str">
            <v>Луховицкий</v>
          </cell>
          <cell r="F327">
            <v>1</v>
          </cell>
          <cell r="G327">
            <v>552.48056999999994</v>
          </cell>
          <cell r="AH327" t="str">
            <v>Подр. способ</v>
          </cell>
          <cell r="AI327">
            <v>1</v>
          </cell>
          <cell r="AJ327" t="str">
            <v>КТП(МТП)</v>
          </cell>
        </row>
        <row r="328">
          <cell r="C328" t="str">
            <v>Луховицкий</v>
          </cell>
          <cell r="F328">
            <v>2.4</v>
          </cell>
          <cell r="G328">
            <v>1919.8699899999999</v>
          </cell>
          <cell r="AH328" t="str">
            <v>Подр. способ</v>
          </cell>
          <cell r="AI328">
            <v>1</v>
          </cell>
          <cell r="AJ328" t="str">
            <v>ВЛ-0,4</v>
          </cell>
        </row>
        <row r="329">
          <cell r="C329" t="str">
            <v>Луховицкий</v>
          </cell>
          <cell r="F329">
            <v>1</v>
          </cell>
          <cell r="G329">
            <v>552.48056999999994</v>
          </cell>
          <cell r="AH329" t="str">
            <v>Подр. способ</v>
          </cell>
          <cell r="AI329">
            <v>1</v>
          </cell>
          <cell r="AJ329" t="str">
            <v>КТП(МТП)</v>
          </cell>
        </row>
        <row r="330">
          <cell r="C330" t="str">
            <v>Луховицкий</v>
          </cell>
          <cell r="F330">
            <v>0.7</v>
          </cell>
          <cell r="G330">
            <v>927</v>
          </cell>
          <cell r="AH330" t="str">
            <v>Хоз. способ</v>
          </cell>
          <cell r="AI330">
            <v>1</v>
          </cell>
          <cell r="AJ330" t="str">
            <v>ВЛ-0,4</v>
          </cell>
        </row>
        <row r="331">
          <cell r="C331" t="str">
            <v>Луховицкий</v>
          </cell>
          <cell r="F331">
            <v>1</v>
          </cell>
          <cell r="G331">
            <v>1485</v>
          </cell>
          <cell r="AH331" t="str">
            <v>Хоз. способ</v>
          </cell>
          <cell r="AI331">
            <v>1</v>
          </cell>
          <cell r="AJ331" t="str">
            <v>ВЛ-0,4</v>
          </cell>
        </row>
        <row r="332">
          <cell r="C332" t="str">
            <v>Луховицкий</v>
          </cell>
          <cell r="F332">
            <v>0.5</v>
          </cell>
          <cell r="G332">
            <v>585</v>
          </cell>
          <cell r="AH332" t="str">
            <v>Хоз. способ</v>
          </cell>
          <cell r="AI332">
            <v>1</v>
          </cell>
          <cell r="AJ332" t="str">
            <v>ВЛ-0,4</v>
          </cell>
        </row>
        <row r="333">
          <cell r="C333" t="str">
            <v>Луховицкий</v>
          </cell>
          <cell r="F333">
            <v>0.5</v>
          </cell>
          <cell r="G333">
            <v>585</v>
          </cell>
          <cell r="AH333" t="str">
            <v>Хоз. способ</v>
          </cell>
          <cell r="AI333">
            <v>1</v>
          </cell>
          <cell r="AJ333" t="str">
            <v>ВЛ-0,4</v>
          </cell>
        </row>
        <row r="334">
          <cell r="C334" t="str">
            <v>Луховицкий</v>
          </cell>
          <cell r="F334">
            <v>0.4</v>
          </cell>
          <cell r="G334">
            <v>468</v>
          </cell>
          <cell r="AH334" t="str">
            <v>Хоз. способ</v>
          </cell>
          <cell r="AI334">
            <v>1</v>
          </cell>
          <cell r="AJ334" t="str">
            <v>ВЛ-0,4</v>
          </cell>
        </row>
        <row r="335">
          <cell r="C335" t="str">
            <v>Луховицкий</v>
          </cell>
          <cell r="F335">
            <v>1</v>
          </cell>
          <cell r="G335">
            <v>1440</v>
          </cell>
          <cell r="AH335" t="str">
            <v>Хоз. способ</v>
          </cell>
          <cell r="AI335">
            <v>0</v>
          </cell>
          <cell r="AJ335" t="str">
            <v>Стр. ч.</v>
          </cell>
        </row>
        <row r="336">
          <cell r="C336" t="str">
            <v>Луховицкий</v>
          </cell>
          <cell r="F336">
            <v>1</v>
          </cell>
          <cell r="G336">
            <v>1440</v>
          </cell>
          <cell r="AH336" t="str">
            <v>Хоз. способ</v>
          </cell>
          <cell r="AI336">
            <v>0</v>
          </cell>
          <cell r="AJ336" t="str">
            <v>Стр. ч.</v>
          </cell>
        </row>
        <row r="337">
          <cell r="C337" t="str">
            <v>Луховицкий</v>
          </cell>
          <cell r="F337">
            <v>1</v>
          </cell>
          <cell r="G337">
            <v>1440</v>
          </cell>
          <cell r="AH337" t="str">
            <v>Хоз. способ</v>
          </cell>
          <cell r="AI337">
            <v>0</v>
          </cell>
          <cell r="AJ337" t="str">
            <v>Стр. ч.</v>
          </cell>
        </row>
        <row r="338">
          <cell r="C338" t="str">
            <v>Луховицкий</v>
          </cell>
          <cell r="F338">
            <v>1</v>
          </cell>
          <cell r="G338">
            <v>1440</v>
          </cell>
          <cell r="AH338" t="str">
            <v>Хоз. способ</v>
          </cell>
          <cell r="AI338">
            <v>0</v>
          </cell>
          <cell r="AJ338" t="str">
            <v>Стр. ч.</v>
          </cell>
        </row>
        <row r="339">
          <cell r="C339" t="str">
            <v>Луховицкий</v>
          </cell>
          <cell r="F339">
            <v>0.15</v>
          </cell>
          <cell r="G339">
            <v>262.42827</v>
          </cell>
          <cell r="AH339" t="str">
            <v>Подр. способ</v>
          </cell>
          <cell r="AI339">
            <v>1</v>
          </cell>
          <cell r="AJ339" t="str">
            <v>КЛ-0,4</v>
          </cell>
        </row>
        <row r="340">
          <cell r="C340" t="str">
            <v>Луховицкий</v>
          </cell>
          <cell r="F340">
            <v>0.18</v>
          </cell>
          <cell r="G340">
            <v>345.30036000000001</v>
          </cell>
          <cell r="AH340" t="str">
            <v>Подр. способ</v>
          </cell>
          <cell r="AI340">
            <v>1</v>
          </cell>
          <cell r="AJ340" t="str">
            <v>КЛ-0,4</v>
          </cell>
        </row>
        <row r="341">
          <cell r="C341" t="str">
            <v>Луховицкий</v>
          </cell>
          <cell r="F341">
            <v>0.81499999999999995</v>
          </cell>
          <cell r="G341">
            <v>450</v>
          </cell>
          <cell r="AH341" t="str">
            <v>Хоз. способ</v>
          </cell>
          <cell r="AI341">
            <v>1</v>
          </cell>
          <cell r="AJ341" t="str">
            <v>ВЛ-0,4</v>
          </cell>
        </row>
        <row r="342">
          <cell r="C342" t="str">
            <v>Луховицкий</v>
          </cell>
          <cell r="F342">
            <v>0.49</v>
          </cell>
          <cell r="G342">
            <v>745</v>
          </cell>
          <cell r="AH342" t="str">
            <v>Хоз. способ</v>
          </cell>
          <cell r="AI342">
            <v>1</v>
          </cell>
          <cell r="AJ342" t="str">
            <v>ВЛ-0,4</v>
          </cell>
        </row>
        <row r="343">
          <cell r="C343" t="str">
            <v>Луховицкий</v>
          </cell>
          <cell r="F343">
            <v>2</v>
          </cell>
          <cell r="G343">
            <v>0</v>
          </cell>
          <cell r="AH343" t="str">
            <v>Кровля, двери</v>
          </cell>
          <cell r="AI343">
            <v>0</v>
          </cell>
          <cell r="AJ343" t="str">
            <v>Стр. ч.</v>
          </cell>
        </row>
        <row r="344">
          <cell r="C344">
            <v>0</v>
          </cell>
          <cell r="F344">
            <v>0</v>
          </cell>
          <cell r="G344">
            <v>20541.28</v>
          </cell>
          <cell r="AH344">
            <v>0</v>
          </cell>
          <cell r="AI344" t="str">
            <v>Итог</v>
          </cell>
          <cell r="AJ344">
            <v>0</v>
          </cell>
        </row>
        <row r="345">
          <cell r="C345">
            <v>0</v>
          </cell>
          <cell r="F345">
            <v>0</v>
          </cell>
          <cell r="G345">
            <v>0</v>
          </cell>
          <cell r="AH345">
            <v>0</v>
          </cell>
          <cell r="AI345">
            <v>0</v>
          </cell>
          <cell r="AJ345">
            <v>0</v>
          </cell>
        </row>
        <row r="346">
          <cell r="C346" t="str">
            <v>Г.о. Пущино (Серпуховский)</v>
          </cell>
          <cell r="F346">
            <v>1</v>
          </cell>
          <cell r="G346">
            <v>1311.87094</v>
          </cell>
          <cell r="AH346" t="str">
            <v>Подр. способ</v>
          </cell>
          <cell r="AI346">
            <v>1</v>
          </cell>
          <cell r="AJ346" t="str">
            <v>Стр. ч.</v>
          </cell>
        </row>
        <row r="347">
          <cell r="C347" t="str">
            <v>Г.о. Пущино (Серпуховский)</v>
          </cell>
          <cell r="F347">
            <v>1</v>
          </cell>
          <cell r="G347">
            <v>492.38889</v>
          </cell>
          <cell r="AH347" t="str">
            <v>Подр. способ</v>
          </cell>
          <cell r="AI347">
            <v>1</v>
          </cell>
          <cell r="AJ347" t="str">
            <v>Стр. ч.</v>
          </cell>
        </row>
        <row r="348">
          <cell r="C348" t="str">
            <v>Г.о. Пущино (Серпуховский)</v>
          </cell>
          <cell r="F348">
            <v>1</v>
          </cell>
          <cell r="G348">
            <v>1311.87095</v>
          </cell>
          <cell r="AH348" t="str">
            <v>Подр. способ</v>
          </cell>
          <cell r="AI348">
            <v>1</v>
          </cell>
          <cell r="AJ348" t="str">
            <v>Стр. ч.</v>
          </cell>
        </row>
        <row r="349">
          <cell r="C349" t="str">
            <v>Г.о. Пущино (Серпуховский)</v>
          </cell>
          <cell r="F349">
            <v>1</v>
          </cell>
          <cell r="G349">
            <v>7740.0385299999998</v>
          </cell>
          <cell r="AH349" t="str">
            <v>Подр. способ</v>
          </cell>
          <cell r="AI349">
            <v>3</v>
          </cell>
          <cell r="AJ349" t="str">
            <v>ЭО</v>
          </cell>
        </row>
        <row r="350">
          <cell r="C350" t="str">
            <v>Г.о. Пущино (Серпуховский)</v>
          </cell>
          <cell r="F350" t="str">
            <v>1</v>
          </cell>
          <cell r="G350">
            <v>3870.0192699999998</v>
          </cell>
          <cell r="AH350" t="str">
            <v>Подр. способ</v>
          </cell>
          <cell r="AI350">
            <v>2</v>
          </cell>
          <cell r="AJ350" t="str">
            <v>ЭО</v>
          </cell>
        </row>
        <row r="351">
          <cell r="C351" t="str">
            <v>Г.о. Пущино (Серпуховский)</v>
          </cell>
          <cell r="F351">
            <v>0</v>
          </cell>
          <cell r="G351">
            <v>2322.0115500000002</v>
          </cell>
          <cell r="AH351" t="str">
            <v>Подр. способ</v>
          </cell>
          <cell r="AI351">
            <v>2</v>
          </cell>
          <cell r="AJ351" t="str">
            <v>ЭО</v>
          </cell>
        </row>
        <row r="352">
          <cell r="C352" t="str">
            <v>Г.о. Пущино (Серпуховский)</v>
          </cell>
          <cell r="F352">
            <v>0</v>
          </cell>
          <cell r="G352">
            <v>1548.0077100000001</v>
          </cell>
          <cell r="AH352" t="str">
            <v>Подр. способ</v>
          </cell>
          <cell r="AI352">
            <v>2</v>
          </cell>
          <cell r="AJ352" t="str">
            <v>ЭО</v>
          </cell>
        </row>
        <row r="353">
          <cell r="C353" t="str">
            <v>Г.о. Пущино (Серпуховский)</v>
          </cell>
          <cell r="F353">
            <v>1</v>
          </cell>
          <cell r="G353">
            <v>7740.0385200000001</v>
          </cell>
          <cell r="AH353" t="str">
            <v>Подр. способ</v>
          </cell>
          <cell r="AI353">
            <v>3</v>
          </cell>
          <cell r="AJ353" t="str">
            <v>ЭО</v>
          </cell>
        </row>
        <row r="354">
          <cell r="C354" t="str">
            <v>Г.о. Пущино (Серпуховский)</v>
          </cell>
          <cell r="F354" t="str">
            <v>1</v>
          </cell>
          <cell r="G354">
            <v>3870.0192400000001</v>
          </cell>
          <cell r="AH354" t="str">
            <v>Подр. способ</v>
          </cell>
          <cell r="AI354">
            <v>2</v>
          </cell>
          <cell r="AJ354" t="str">
            <v>ЭО</v>
          </cell>
        </row>
        <row r="355">
          <cell r="C355" t="str">
            <v>Г.о. Пущино (Серпуховский)</v>
          </cell>
          <cell r="F355">
            <v>0</v>
          </cell>
          <cell r="G355">
            <v>2322.0115700000001</v>
          </cell>
          <cell r="AH355" t="str">
            <v>Подр. способ</v>
          </cell>
          <cell r="AI355">
            <v>2</v>
          </cell>
          <cell r="AJ355" t="str">
            <v>ЭО</v>
          </cell>
        </row>
        <row r="356">
          <cell r="C356" t="str">
            <v>Г.о. Пущино (Серпуховский)</v>
          </cell>
          <cell r="F356">
            <v>0</v>
          </cell>
          <cell r="G356">
            <v>1548.0077100000001</v>
          </cell>
          <cell r="AH356" t="str">
            <v>Подр. способ</v>
          </cell>
          <cell r="AI356">
            <v>2</v>
          </cell>
          <cell r="AJ356" t="str">
            <v>ЭО</v>
          </cell>
        </row>
        <row r="357">
          <cell r="C357" t="str">
            <v>Г.о. Пущино (Серпуховский)</v>
          </cell>
          <cell r="F357">
            <v>1</v>
          </cell>
          <cell r="G357">
            <v>1246.27739</v>
          </cell>
          <cell r="AH357" t="str">
            <v>Подр. способ</v>
          </cell>
          <cell r="AI357">
            <v>1</v>
          </cell>
          <cell r="AJ357" t="str">
            <v>ЭО</v>
          </cell>
        </row>
        <row r="358">
          <cell r="C358" t="str">
            <v>Г.о. Пущино (Серпуховский)</v>
          </cell>
          <cell r="F358">
            <v>1</v>
          </cell>
          <cell r="G358">
            <v>1246.27739</v>
          </cell>
          <cell r="AH358" t="str">
            <v>Подр. способ</v>
          </cell>
          <cell r="AI358">
            <v>1</v>
          </cell>
          <cell r="AJ358" t="str">
            <v>ЭО</v>
          </cell>
        </row>
        <row r="359">
          <cell r="C359" t="str">
            <v>Г.о. Пущино (Серпуховский)</v>
          </cell>
          <cell r="F359">
            <v>1</v>
          </cell>
          <cell r="G359">
            <v>1246.27739</v>
          </cell>
          <cell r="AH359" t="str">
            <v>Подр. способ</v>
          </cell>
          <cell r="AI359">
            <v>1</v>
          </cell>
          <cell r="AJ359" t="str">
            <v>ЭО</v>
          </cell>
        </row>
        <row r="360">
          <cell r="C360" t="str">
            <v>Г.о. Пущино (Серпуховский)</v>
          </cell>
          <cell r="F360">
            <v>1</v>
          </cell>
          <cell r="G360">
            <v>2691</v>
          </cell>
          <cell r="AH360" t="str">
            <v>Хоз. способ</v>
          </cell>
          <cell r="AI360">
            <v>1</v>
          </cell>
          <cell r="AJ360" t="str">
            <v>ЭО</v>
          </cell>
        </row>
        <row r="361">
          <cell r="C361" t="str">
            <v>Г.о. Пущино (Серпуховский)</v>
          </cell>
          <cell r="F361">
            <v>2</v>
          </cell>
          <cell r="G361">
            <v>0</v>
          </cell>
          <cell r="AH361" t="str">
            <v>Кровля, двери</v>
          </cell>
          <cell r="AI361">
            <v>0</v>
          </cell>
          <cell r="AJ361" t="str">
            <v>Стр. ч.</v>
          </cell>
        </row>
        <row r="362">
          <cell r="C362">
            <v>0</v>
          </cell>
          <cell r="F362">
            <v>0</v>
          </cell>
          <cell r="G362">
            <v>25026.04</v>
          </cell>
          <cell r="AH362">
            <v>0</v>
          </cell>
          <cell r="AI362" t="str">
            <v>Итог</v>
          </cell>
          <cell r="AJ362">
            <v>0</v>
          </cell>
        </row>
        <row r="363">
          <cell r="C363">
            <v>0</v>
          </cell>
          <cell r="F363">
            <v>0</v>
          </cell>
          <cell r="G363">
            <v>0</v>
          </cell>
          <cell r="AH363">
            <v>0</v>
          </cell>
          <cell r="AI363">
            <v>0</v>
          </cell>
        </row>
        <row r="364">
          <cell r="C364" t="str">
            <v>Г.о. Рошаль</v>
          </cell>
          <cell r="F364">
            <v>0.28000000000000003</v>
          </cell>
          <cell r="G364">
            <v>575.31881999999996</v>
          </cell>
          <cell r="AH364" t="str">
            <v>Хоз. способ</v>
          </cell>
          <cell r="AI364">
            <v>1</v>
          </cell>
          <cell r="AJ364" t="str">
            <v>КЛ-6-10</v>
          </cell>
        </row>
        <row r="365">
          <cell r="C365" t="str">
            <v>Г.о. Рошаль</v>
          </cell>
          <cell r="F365">
            <v>0.46</v>
          </cell>
          <cell r="G365">
            <v>1262.5</v>
          </cell>
          <cell r="AH365" t="str">
            <v>Подр. способ</v>
          </cell>
          <cell r="AI365">
            <v>1</v>
          </cell>
          <cell r="AJ365" t="str">
            <v>КЛ-6-10</v>
          </cell>
        </row>
        <row r="366">
          <cell r="C366" t="str">
            <v>Г.о. Рошаль</v>
          </cell>
          <cell r="F366">
            <v>0.3</v>
          </cell>
          <cell r="G366">
            <v>616.17560000000003</v>
          </cell>
          <cell r="AH366" t="str">
            <v>Хоз. способ</v>
          </cell>
          <cell r="AI366">
            <v>1</v>
          </cell>
          <cell r="AJ366" t="str">
            <v>КЛ-6-10</v>
          </cell>
        </row>
        <row r="367">
          <cell r="C367" t="str">
            <v>Г.о. Рошаль</v>
          </cell>
          <cell r="F367">
            <v>0.39</v>
          </cell>
          <cell r="G367">
            <v>1111</v>
          </cell>
          <cell r="AH367" t="str">
            <v>Подр. способ</v>
          </cell>
          <cell r="AI367">
            <v>1</v>
          </cell>
          <cell r="AJ367" t="str">
            <v>КЛ-6-10</v>
          </cell>
        </row>
        <row r="368">
          <cell r="C368" t="str">
            <v>Г.о. Рошаль</v>
          </cell>
          <cell r="F368">
            <v>0.25</v>
          </cell>
          <cell r="G368">
            <v>631.25</v>
          </cell>
          <cell r="AH368" t="str">
            <v>Подр. способ</v>
          </cell>
          <cell r="AI368">
            <v>1</v>
          </cell>
          <cell r="AJ368" t="str">
            <v>КЛ-0,4</v>
          </cell>
        </row>
        <row r="369">
          <cell r="C369" t="str">
            <v>Г.о. Рошаль</v>
          </cell>
          <cell r="F369">
            <v>0.32</v>
          </cell>
          <cell r="G369">
            <v>808</v>
          </cell>
          <cell r="AH369" t="str">
            <v>Подр. способ</v>
          </cell>
          <cell r="AI369">
            <v>1</v>
          </cell>
          <cell r="AJ369" t="str">
            <v>КЛ-0,4</v>
          </cell>
        </row>
        <row r="370">
          <cell r="C370" t="str">
            <v>Г.о. Рошаль</v>
          </cell>
          <cell r="F370">
            <v>0.17</v>
          </cell>
          <cell r="G370">
            <v>437.66667000000001</v>
          </cell>
          <cell r="AH370" t="str">
            <v>Подр. способ</v>
          </cell>
          <cell r="AI370">
            <v>1</v>
          </cell>
          <cell r="AJ370" t="str">
            <v>КЛ-0,4</v>
          </cell>
        </row>
        <row r="371">
          <cell r="C371" t="str">
            <v>Г.о. Рошаль</v>
          </cell>
          <cell r="F371">
            <v>0.24</v>
          </cell>
          <cell r="G371">
            <v>610.20833000000005</v>
          </cell>
          <cell r="AH371" t="str">
            <v>Подр. способ</v>
          </cell>
          <cell r="AI371">
            <v>1</v>
          </cell>
          <cell r="AJ371" t="str">
            <v>КЛ-0,4</v>
          </cell>
        </row>
        <row r="372">
          <cell r="C372" t="str">
            <v>Г.о. Рошаль</v>
          </cell>
          <cell r="F372">
            <v>0.24</v>
          </cell>
          <cell r="G372">
            <v>610.20834000000002</v>
          </cell>
          <cell r="AH372" t="str">
            <v>Подр. способ</v>
          </cell>
          <cell r="AI372">
            <v>1</v>
          </cell>
          <cell r="AJ372" t="str">
            <v>КЛ-0,4</v>
          </cell>
        </row>
        <row r="373">
          <cell r="C373" t="str">
            <v>Г.о. Рошаль</v>
          </cell>
          <cell r="F373">
            <v>0.27</v>
          </cell>
          <cell r="G373">
            <v>681.75</v>
          </cell>
          <cell r="AH373" t="str">
            <v>Подр. способ</v>
          </cell>
          <cell r="AI373">
            <v>1</v>
          </cell>
          <cell r="AJ373" t="str">
            <v>КЛ-0,4</v>
          </cell>
        </row>
        <row r="374">
          <cell r="C374" t="str">
            <v>Г.о. Рошаль</v>
          </cell>
          <cell r="F374">
            <v>0.09</v>
          </cell>
          <cell r="G374">
            <v>231.45832999999999</v>
          </cell>
          <cell r="AH374" t="str">
            <v>Подр. способ</v>
          </cell>
          <cell r="AI374">
            <v>1</v>
          </cell>
          <cell r="AJ374" t="str">
            <v>КЛ-0,4</v>
          </cell>
        </row>
        <row r="375">
          <cell r="C375" t="str">
            <v>Г.о. Рошаль</v>
          </cell>
          <cell r="F375">
            <v>0.26</v>
          </cell>
          <cell r="G375">
            <v>656.5</v>
          </cell>
          <cell r="AH375" t="str">
            <v>Подр. способ</v>
          </cell>
          <cell r="AI375">
            <v>1</v>
          </cell>
          <cell r="AJ375" t="str">
            <v>КЛ-0,4</v>
          </cell>
        </row>
        <row r="376">
          <cell r="C376" t="str">
            <v>Г.о. Рошаль</v>
          </cell>
          <cell r="F376">
            <v>0.18</v>
          </cell>
          <cell r="G376">
            <v>441.875</v>
          </cell>
          <cell r="AH376" t="str">
            <v>Подр. способ</v>
          </cell>
          <cell r="AI376">
            <v>1</v>
          </cell>
          <cell r="AJ376" t="str">
            <v>КЛ-0,4</v>
          </cell>
        </row>
        <row r="377">
          <cell r="C377" t="str">
            <v>Г.о. Рошаль</v>
          </cell>
          <cell r="F377">
            <v>0.15</v>
          </cell>
          <cell r="G377">
            <v>260.53073999999998</v>
          </cell>
          <cell r="AH377" t="str">
            <v>Хоз. способ</v>
          </cell>
          <cell r="AI377">
            <v>1</v>
          </cell>
          <cell r="AJ377" t="str">
            <v>КЛ-0,4</v>
          </cell>
        </row>
        <row r="378">
          <cell r="C378" t="str">
            <v>Г.о. Рошаль</v>
          </cell>
          <cell r="F378">
            <v>0.15</v>
          </cell>
          <cell r="G378">
            <v>262.85874000000001</v>
          </cell>
          <cell r="AH378" t="str">
            <v>Хоз. способ</v>
          </cell>
          <cell r="AI378">
            <v>1</v>
          </cell>
          <cell r="AJ378" t="str">
            <v>КЛ-0,4</v>
          </cell>
        </row>
        <row r="379">
          <cell r="C379" t="str">
            <v>Г.о. Рошаль</v>
          </cell>
          <cell r="F379">
            <v>0.18</v>
          </cell>
          <cell r="G379">
            <v>446.08332999999999</v>
          </cell>
          <cell r="AH379" t="str">
            <v>Подр. способ</v>
          </cell>
          <cell r="AI379">
            <v>1</v>
          </cell>
          <cell r="AJ379" t="str">
            <v>КЛ-0,4</v>
          </cell>
        </row>
        <row r="380">
          <cell r="C380" t="str">
            <v>Г.о. Рошаль</v>
          </cell>
          <cell r="F380">
            <v>0.1</v>
          </cell>
          <cell r="G380">
            <v>252.5</v>
          </cell>
          <cell r="AH380" t="str">
            <v>Подр. способ</v>
          </cell>
          <cell r="AI380">
            <v>1</v>
          </cell>
          <cell r="AJ380" t="str">
            <v>КЛ-0,4</v>
          </cell>
        </row>
        <row r="381">
          <cell r="C381" t="str">
            <v>Г.о. Рошаль</v>
          </cell>
          <cell r="F381">
            <v>0.09</v>
          </cell>
          <cell r="G381">
            <v>227.25</v>
          </cell>
          <cell r="AH381" t="str">
            <v>Подр. способ</v>
          </cell>
          <cell r="AI381">
            <v>1</v>
          </cell>
          <cell r="AJ381" t="str">
            <v>КЛ-0,4</v>
          </cell>
        </row>
        <row r="382">
          <cell r="C382" t="str">
            <v>Г.о. Рошаль</v>
          </cell>
          <cell r="F382">
            <v>0.15</v>
          </cell>
          <cell r="G382">
            <v>408.20832999999999</v>
          </cell>
          <cell r="AH382" t="str">
            <v>Подр. способ</v>
          </cell>
          <cell r="AI382">
            <v>1</v>
          </cell>
          <cell r="AJ382" t="str">
            <v>КЛ-0,4</v>
          </cell>
        </row>
        <row r="383">
          <cell r="C383" t="str">
            <v>Г.о. Рошаль</v>
          </cell>
          <cell r="F383">
            <v>0.21</v>
          </cell>
          <cell r="G383">
            <v>409.31684000000001</v>
          </cell>
          <cell r="AH383" t="str">
            <v>Хоз. способ</v>
          </cell>
          <cell r="AI383">
            <v>1</v>
          </cell>
          <cell r="AJ383" t="str">
            <v>КЛ-0,4</v>
          </cell>
        </row>
        <row r="384">
          <cell r="C384" t="str">
            <v>Г.о. Рошаль</v>
          </cell>
          <cell r="F384">
            <v>1</v>
          </cell>
          <cell r="G384">
            <v>2104.1666700000001</v>
          </cell>
          <cell r="AH384" t="str">
            <v>Подр. способ</v>
          </cell>
          <cell r="AI384">
            <v>1</v>
          </cell>
          <cell r="AJ384" t="str">
            <v>ЭО</v>
          </cell>
        </row>
        <row r="385">
          <cell r="C385" t="str">
            <v>Г.о. Рошаль</v>
          </cell>
          <cell r="F385">
            <v>1</v>
          </cell>
          <cell r="G385">
            <v>2272.5</v>
          </cell>
          <cell r="AH385" t="str">
            <v>Подр. способ</v>
          </cell>
          <cell r="AI385">
            <v>1</v>
          </cell>
          <cell r="AJ385" t="str">
            <v>ЭО</v>
          </cell>
        </row>
        <row r="386">
          <cell r="C386" t="str">
            <v>Г.о. Рошаль</v>
          </cell>
          <cell r="F386">
            <v>1</v>
          </cell>
          <cell r="G386">
            <v>2272.5</v>
          </cell>
          <cell r="AH386" t="str">
            <v>Подр. способ</v>
          </cell>
          <cell r="AI386">
            <v>1</v>
          </cell>
          <cell r="AJ386" t="str">
            <v>ЭО</v>
          </cell>
        </row>
        <row r="387">
          <cell r="C387" t="str">
            <v>Г.о. Рошаль</v>
          </cell>
          <cell r="F387">
            <v>1</v>
          </cell>
          <cell r="G387">
            <v>2272.5</v>
          </cell>
          <cell r="AH387" t="str">
            <v>Подр. способ</v>
          </cell>
          <cell r="AI387">
            <v>1</v>
          </cell>
          <cell r="AJ387" t="str">
            <v>ЭО</v>
          </cell>
        </row>
        <row r="388">
          <cell r="C388" t="str">
            <v>Г.о. Рошаль</v>
          </cell>
          <cell r="F388">
            <v>0.65</v>
          </cell>
          <cell r="G388">
            <v>1662.2916700000001</v>
          </cell>
          <cell r="AH388" t="str">
            <v>Подр. способ</v>
          </cell>
          <cell r="AI388">
            <v>1</v>
          </cell>
          <cell r="AJ388" t="str">
            <v>КЛ-6-10</v>
          </cell>
        </row>
        <row r="389">
          <cell r="C389" t="str">
            <v>Г.о. Рошаль</v>
          </cell>
          <cell r="F389">
            <v>0.31</v>
          </cell>
          <cell r="G389">
            <v>799.58333000000005</v>
          </cell>
          <cell r="AH389" t="str">
            <v>Подр. способ</v>
          </cell>
          <cell r="AI389">
            <v>1</v>
          </cell>
          <cell r="AJ389" t="str">
            <v>КЛ-6-10</v>
          </cell>
        </row>
        <row r="390">
          <cell r="C390" t="str">
            <v>Г.о. Рошаль</v>
          </cell>
          <cell r="F390">
            <v>2</v>
          </cell>
          <cell r="G390">
            <v>0</v>
          </cell>
          <cell r="AH390" t="str">
            <v>Кровля, двери</v>
          </cell>
          <cell r="AI390">
            <v>0</v>
          </cell>
          <cell r="AJ390" t="str">
            <v>Стр. ч.</v>
          </cell>
        </row>
        <row r="391">
          <cell r="C391">
            <v>0</v>
          </cell>
          <cell r="F391">
            <v>0</v>
          </cell>
          <cell r="G391">
            <v>22324.20074</v>
          </cell>
          <cell r="AH391">
            <v>0</v>
          </cell>
          <cell r="AI391" t="str">
            <v>Итог</v>
          </cell>
        </row>
        <row r="392">
          <cell r="C392">
            <v>0</v>
          </cell>
          <cell r="F392">
            <v>0</v>
          </cell>
          <cell r="G392">
            <v>0</v>
          </cell>
          <cell r="AH392">
            <v>0</v>
          </cell>
          <cell r="AI392">
            <v>0</v>
          </cell>
        </row>
        <row r="393">
          <cell r="C393" t="str">
            <v>Талдомский</v>
          </cell>
          <cell r="F393">
            <v>1</v>
          </cell>
          <cell r="G393">
            <v>1231.7540300000001</v>
          </cell>
          <cell r="AH393" t="str">
            <v>Подр. способ</v>
          </cell>
          <cell r="AI393">
            <v>1</v>
          </cell>
          <cell r="AJ393" t="str">
            <v>ЭО</v>
          </cell>
        </row>
        <row r="394">
          <cell r="C394" t="str">
            <v>Талдомский</v>
          </cell>
          <cell r="F394">
            <v>0.2</v>
          </cell>
          <cell r="G394">
            <v>410.58467999999999</v>
          </cell>
          <cell r="AH394" t="str">
            <v>Подр. способ</v>
          </cell>
          <cell r="AI394">
            <v>1</v>
          </cell>
          <cell r="AJ394" t="str">
            <v>КЛ-0,4</v>
          </cell>
        </row>
        <row r="395">
          <cell r="C395" t="str">
            <v>Талдомский</v>
          </cell>
          <cell r="F395">
            <v>0.15</v>
          </cell>
          <cell r="G395">
            <v>303.83265999999998</v>
          </cell>
          <cell r="AH395" t="str">
            <v>Подр. способ</v>
          </cell>
          <cell r="AI395">
            <v>1</v>
          </cell>
          <cell r="AJ395" t="str">
            <v>ВЛ-0,4</v>
          </cell>
        </row>
        <row r="396">
          <cell r="C396" t="str">
            <v>Талдомский</v>
          </cell>
          <cell r="F396">
            <v>0.6</v>
          </cell>
          <cell r="G396">
            <v>1354.9294400000001</v>
          </cell>
          <cell r="AH396" t="str">
            <v>Подр. способ</v>
          </cell>
          <cell r="AI396">
            <v>1</v>
          </cell>
          <cell r="AJ396" t="str">
            <v>КЛ-6-10</v>
          </cell>
        </row>
        <row r="397">
          <cell r="C397" t="str">
            <v>Талдомский</v>
          </cell>
          <cell r="F397">
            <v>0.25</v>
          </cell>
          <cell r="G397">
            <v>468</v>
          </cell>
          <cell r="AH397" t="str">
            <v>Хоз. способ</v>
          </cell>
          <cell r="AI397">
            <v>1</v>
          </cell>
          <cell r="AJ397" t="str">
            <v>КЛ-0,4</v>
          </cell>
        </row>
        <row r="398">
          <cell r="C398" t="str">
            <v>Талдомский</v>
          </cell>
          <cell r="F398">
            <v>0.4</v>
          </cell>
          <cell r="G398">
            <v>1231.7540200000001</v>
          </cell>
          <cell r="AH398" t="str">
            <v>Подр. способ</v>
          </cell>
          <cell r="AI398">
            <v>1</v>
          </cell>
          <cell r="AJ398" t="str">
            <v>КЛ-6-10</v>
          </cell>
        </row>
        <row r="399">
          <cell r="C399" t="str">
            <v>Талдомский</v>
          </cell>
          <cell r="F399">
            <v>0.2</v>
          </cell>
          <cell r="G399">
            <v>369.52620999999999</v>
          </cell>
          <cell r="AH399" t="str">
            <v>Подр. способ</v>
          </cell>
          <cell r="AI399">
            <v>1</v>
          </cell>
          <cell r="AJ399" t="str">
            <v>КЛ-0,4</v>
          </cell>
        </row>
        <row r="400">
          <cell r="C400" t="str">
            <v>Талдомский</v>
          </cell>
          <cell r="F400">
            <v>0.37</v>
          </cell>
          <cell r="G400">
            <v>615.87702000000002</v>
          </cell>
          <cell r="AH400" t="str">
            <v>Подр. способ</v>
          </cell>
          <cell r="AI400">
            <v>1</v>
          </cell>
          <cell r="AJ400" t="str">
            <v>КЛ-0,4</v>
          </cell>
        </row>
        <row r="401">
          <cell r="C401" t="str">
            <v>Талдомский</v>
          </cell>
          <cell r="F401">
            <v>0.5</v>
          </cell>
          <cell r="G401">
            <v>985.40323000000001</v>
          </cell>
          <cell r="AH401" t="str">
            <v>Подр. способ</v>
          </cell>
          <cell r="AI401">
            <v>1</v>
          </cell>
          <cell r="AJ401" t="str">
            <v>КЛ-0,4</v>
          </cell>
        </row>
        <row r="402">
          <cell r="C402" t="str">
            <v>Талдомский</v>
          </cell>
          <cell r="F402">
            <v>0.2</v>
          </cell>
          <cell r="G402">
            <v>369.52620999999999</v>
          </cell>
          <cell r="AH402" t="str">
            <v>Подр. способ</v>
          </cell>
          <cell r="AI402">
            <v>1</v>
          </cell>
          <cell r="AJ402" t="str">
            <v>КЛ-0,4</v>
          </cell>
        </row>
        <row r="403">
          <cell r="C403" t="str">
            <v>Талдомский</v>
          </cell>
          <cell r="F403">
            <v>0.6</v>
          </cell>
          <cell r="G403">
            <v>1026.4616900000001</v>
          </cell>
          <cell r="AH403" t="str">
            <v>Подр. способ</v>
          </cell>
          <cell r="AI403">
            <v>1</v>
          </cell>
          <cell r="AJ403" t="str">
            <v>КЛ-0,4</v>
          </cell>
        </row>
        <row r="404">
          <cell r="C404" t="str">
            <v>Талдомский</v>
          </cell>
          <cell r="F404">
            <v>0.3</v>
          </cell>
          <cell r="G404">
            <v>656.93548999999996</v>
          </cell>
          <cell r="AH404" t="str">
            <v>Подр. способ</v>
          </cell>
          <cell r="AI404">
            <v>1</v>
          </cell>
          <cell r="AJ404" t="str">
            <v>КЛ-0,4</v>
          </cell>
        </row>
        <row r="405">
          <cell r="C405" t="str">
            <v>Талдомский</v>
          </cell>
          <cell r="F405">
            <v>0.25</v>
          </cell>
          <cell r="G405">
            <v>509.125</v>
          </cell>
          <cell r="AH405" t="str">
            <v>Подр. способ</v>
          </cell>
          <cell r="AI405">
            <v>1</v>
          </cell>
          <cell r="AJ405" t="str">
            <v>КЛ-0,4</v>
          </cell>
        </row>
        <row r="406">
          <cell r="C406" t="str">
            <v>Талдомский</v>
          </cell>
          <cell r="F406">
            <v>0.6</v>
          </cell>
          <cell r="G406">
            <v>1354.9294400000001</v>
          </cell>
          <cell r="AH406" t="str">
            <v>Подр. способ</v>
          </cell>
          <cell r="AI406">
            <v>1</v>
          </cell>
          <cell r="AJ406" t="str">
            <v>КЛ-6-10</v>
          </cell>
        </row>
        <row r="407">
          <cell r="C407" t="str">
            <v>Талдомский</v>
          </cell>
          <cell r="F407">
            <v>0.4</v>
          </cell>
          <cell r="G407">
            <v>903.28629000000001</v>
          </cell>
          <cell r="AH407" t="str">
            <v>Подр. способ</v>
          </cell>
          <cell r="AI407">
            <v>1</v>
          </cell>
          <cell r="AJ407" t="str">
            <v>КЛ-6-10</v>
          </cell>
        </row>
        <row r="408">
          <cell r="C408" t="str">
            <v>Талдомский</v>
          </cell>
          <cell r="F408">
            <v>0.8</v>
          </cell>
          <cell r="G408">
            <v>1642.33871</v>
          </cell>
          <cell r="AH408" t="str">
            <v>Подр. способ</v>
          </cell>
          <cell r="AI408">
            <v>1</v>
          </cell>
          <cell r="AJ408" t="str">
            <v>КЛ-6-10</v>
          </cell>
        </row>
        <row r="409">
          <cell r="C409" t="str">
            <v>Талдомский</v>
          </cell>
          <cell r="F409">
            <v>0.6</v>
          </cell>
          <cell r="G409">
            <v>1231.7540300000001</v>
          </cell>
          <cell r="AH409" t="str">
            <v>Подр. способ</v>
          </cell>
          <cell r="AI409">
            <v>1</v>
          </cell>
          <cell r="AJ409" t="str">
            <v>КЛ-6-10</v>
          </cell>
        </row>
        <row r="410">
          <cell r="C410" t="str">
            <v>Талдомский</v>
          </cell>
          <cell r="F410">
            <v>0.5</v>
          </cell>
          <cell r="G410">
            <v>1026.4616900000001</v>
          </cell>
          <cell r="AH410" t="str">
            <v>Подр. способ</v>
          </cell>
          <cell r="AI410">
            <v>1</v>
          </cell>
          <cell r="AJ410" t="str">
            <v>КЛ-0,4</v>
          </cell>
        </row>
        <row r="411">
          <cell r="C411" t="str">
            <v>Талдомский</v>
          </cell>
          <cell r="F411">
            <v>1</v>
          </cell>
          <cell r="G411">
            <v>410.58467999999999</v>
          </cell>
          <cell r="AH411" t="str">
            <v>Подр. способ</v>
          </cell>
          <cell r="AI411">
            <v>1</v>
          </cell>
          <cell r="AJ411" t="str">
            <v>ЭО</v>
          </cell>
        </row>
        <row r="412">
          <cell r="C412" t="str">
            <v>Талдомский</v>
          </cell>
          <cell r="F412">
            <v>1</v>
          </cell>
          <cell r="G412">
            <v>656.93547999999998</v>
          </cell>
          <cell r="AH412" t="str">
            <v>Подр. способ</v>
          </cell>
          <cell r="AI412">
            <v>1</v>
          </cell>
          <cell r="AJ412" t="str">
            <v>Стр. ч.</v>
          </cell>
        </row>
        <row r="413">
          <cell r="C413" t="str">
            <v>Талдомский</v>
          </cell>
          <cell r="F413">
            <v>0.4</v>
          </cell>
          <cell r="G413">
            <v>648</v>
          </cell>
          <cell r="AH413" t="str">
            <v>Хоз. способ</v>
          </cell>
          <cell r="AI413">
            <v>1</v>
          </cell>
          <cell r="AJ413" t="str">
            <v>ВЛ-0,4</v>
          </cell>
        </row>
        <row r="414">
          <cell r="C414" t="str">
            <v>Талдомский</v>
          </cell>
          <cell r="F414">
            <v>0.55000000000000004</v>
          </cell>
          <cell r="G414">
            <v>738</v>
          </cell>
          <cell r="AH414" t="str">
            <v>Хоз. способ</v>
          </cell>
          <cell r="AI414">
            <v>1</v>
          </cell>
          <cell r="AJ414" t="str">
            <v>ВЛ-0,4</v>
          </cell>
        </row>
        <row r="415">
          <cell r="C415" t="str">
            <v>Талдомский</v>
          </cell>
          <cell r="F415">
            <v>2</v>
          </cell>
          <cell r="G415">
            <v>0</v>
          </cell>
          <cell r="AH415" t="str">
            <v>Кровля, двери</v>
          </cell>
          <cell r="AI415">
            <v>0</v>
          </cell>
          <cell r="AJ415" t="str">
            <v>Стр. ч.</v>
          </cell>
        </row>
        <row r="416">
          <cell r="C416">
            <v>0</v>
          </cell>
          <cell r="F416">
            <v>0</v>
          </cell>
          <cell r="G416">
            <v>18146</v>
          </cell>
          <cell r="AH416">
            <v>0</v>
          </cell>
          <cell r="AI416" t="str">
            <v>Итог</v>
          </cell>
          <cell r="AJ416">
            <v>0</v>
          </cell>
        </row>
        <row r="417">
          <cell r="C417">
            <v>0</v>
          </cell>
          <cell r="F417">
            <v>0</v>
          </cell>
          <cell r="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C418" t="str">
            <v>Г.о. Электрогорск</v>
          </cell>
          <cell r="F418">
            <v>0.45</v>
          </cell>
          <cell r="G418">
            <v>1755</v>
          </cell>
          <cell r="AH418" t="str">
            <v>Подр. способ</v>
          </cell>
          <cell r="AI418">
            <v>0</v>
          </cell>
          <cell r="AJ418" t="str">
            <v>КЛ-6-10</v>
          </cell>
        </row>
        <row r="419">
          <cell r="C419" t="str">
            <v>Г.о. Электрогорск</v>
          </cell>
          <cell r="F419">
            <v>0.2</v>
          </cell>
          <cell r="G419">
            <v>966.04061000000002</v>
          </cell>
          <cell r="AH419" t="str">
            <v>Подр. способ</v>
          </cell>
          <cell r="AI419">
            <v>1</v>
          </cell>
          <cell r="AJ419" t="str">
            <v>КЛ-6-10</v>
          </cell>
        </row>
        <row r="420">
          <cell r="C420" t="str">
            <v>Г.о. Электрогорск</v>
          </cell>
          <cell r="F420">
            <v>0.1</v>
          </cell>
          <cell r="G420">
            <v>729.36067000000003</v>
          </cell>
          <cell r="AH420" t="str">
            <v>Подр. способ</v>
          </cell>
          <cell r="AI420">
            <v>1</v>
          </cell>
          <cell r="AJ420" t="str">
            <v>КЛ-6-10</v>
          </cell>
        </row>
        <row r="421">
          <cell r="C421" t="str">
            <v>Г.о. Электрогорск</v>
          </cell>
          <cell r="F421">
            <v>2.2000000000000002</v>
          </cell>
          <cell r="G421">
            <v>5216.6193000000003</v>
          </cell>
          <cell r="AH421" t="str">
            <v>Подр. способ</v>
          </cell>
          <cell r="AI421">
            <v>3</v>
          </cell>
          <cell r="AJ421" t="str">
            <v>КЛ-6-10</v>
          </cell>
        </row>
        <row r="422">
          <cell r="C422" t="str">
            <v>Г.о. Электрогорск</v>
          </cell>
          <cell r="F422">
            <v>1.1000000000000001</v>
          </cell>
          <cell r="G422">
            <v>2608.3096500000001</v>
          </cell>
          <cell r="AH422" t="str">
            <v>Подр. способ</v>
          </cell>
          <cell r="AI422">
            <v>2</v>
          </cell>
          <cell r="AJ422" t="str">
            <v>КЛ-6-10</v>
          </cell>
        </row>
        <row r="423">
          <cell r="C423" t="str">
            <v>Г.о. Электрогорск</v>
          </cell>
          <cell r="F423">
            <v>0.66</v>
          </cell>
          <cell r="G423">
            <v>1564.98579</v>
          </cell>
          <cell r="AH423" t="str">
            <v>Подр. способ</v>
          </cell>
          <cell r="AI423">
            <v>2</v>
          </cell>
          <cell r="AJ423" t="str">
            <v>КЛ-6-10</v>
          </cell>
        </row>
        <row r="424">
          <cell r="C424" t="str">
            <v>Г.о. Электрогорск</v>
          </cell>
          <cell r="F424">
            <v>0.44000000000000006</v>
          </cell>
          <cell r="G424">
            <v>1043.32386</v>
          </cell>
          <cell r="AH424" t="str">
            <v>Подр. способ</v>
          </cell>
          <cell r="AI424">
            <v>2</v>
          </cell>
          <cell r="AJ424" t="str">
            <v>КЛ-6-10</v>
          </cell>
        </row>
        <row r="425">
          <cell r="C425" t="str">
            <v>Г.о. Электрогорск</v>
          </cell>
          <cell r="F425">
            <v>1</v>
          </cell>
          <cell r="G425">
            <v>5175</v>
          </cell>
          <cell r="AH425" t="str">
            <v>Хоз. способ</v>
          </cell>
          <cell r="AI425">
            <v>1</v>
          </cell>
          <cell r="AJ425" t="str">
            <v>ЭО</v>
          </cell>
        </row>
        <row r="426">
          <cell r="C426" t="str">
            <v>Г.о. Электрогорск</v>
          </cell>
          <cell r="F426">
            <v>1</v>
          </cell>
          <cell r="G426">
            <v>5175</v>
          </cell>
          <cell r="AH426" t="str">
            <v>Хоз. способ</v>
          </cell>
          <cell r="AI426">
            <v>1</v>
          </cell>
          <cell r="AJ426" t="str">
            <v>ЭО</v>
          </cell>
        </row>
        <row r="427">
          <cell r="C427" t="str">
            <v>Г.о. Электрогорск</v>
          </cell>
          <cell r="F427">
            <v>1</v>
          </cell>
          <cell r="G427">
            <v>1391.0984800000001</v>
          </cell>
          <cell r="AH427" t="str">
            <v>Подр. способ</v>
          </cell>
          <cell r="AI427">
            <v>1</v>
          </cell>
          <cell r="AJ427" t="str">
            <v>ЭО</v>
          </cell>
        </row>
        <row r="428">
          <cell r="C428" t="str">
            <v>Г.о. Электрогорск</v>
          </cell>
          <cell r="F428">
            <v>1.5</v>
          </cell>
          <cell r="G428">
            <v>1695.40128</v>
          </cell>
          <cell r="AH428" t="str">
            <v>Подр. способ</v>
          </cell>
          <cell r="AI428">
            <v>1</v>
          </cell>
          <cell r="AJ428" t="str">
            <v>ВЛ-6-10</v>
          </cell>
        </row>
        <row r="429">
          <cell r="C429" t="str">
            <v>Г.о. Электрогорск</v>
          </cell>
          <cell r="F429">
            <v>2</v>
          </cell>
          <cell r="G429">
            <v>0</v>
          </cell>
          <cell r="AH429" t="str">
            <v>Кровля, двери</v>
          </cell>
          <cell r="AI429">
            <v>0</v>
          </cell>
          <cell r="AJ429" t="str">
            <v>Стр. ч.</v>
          </cell>
        </row>
        <row r="430">
          <cell r="C430">
            <v>0</v>
          </cell>
          <cell r="F430">
            <v>0</v>
          </cell>
          <cell r="G430">
            <v>20348.520339999999</v>
          </cell>
          <cell r="AH430">
            <v>0</v>
          </cell>
          <cell r="AI430" t="str">
            <v>Итог</v>
          </cell>
          <cell r="AJ430">
            <v>0</v>
          </cell>
        </row>
        <row r="431">
          <cell r="C431">
            <v>0</v>
          </cell>
          <cell r="F431">
            <v>0</v>
          </cell>
          <cell r="G431">
            <v>0</v>
          </cell>
          <cell r="AH431">
            <v>0</v>
          </cell>
          <cell r="AI431">
            <v>0</v>
          </cell>
          <cell r="AJ431">
            <v>0</v>
          </cell>
        </row>
        <row r="432">
          <cell r="C432" t="str">
            <v>Г.о.  Долгопрудный</v>
          </cell>
          <cell r="F432">
            <v>1</v>
          </cell>
          <cell r="G432">
            <v>6262</v>
          </cell>
          <cell r="AH432" t="str">
            <v>Подр. способ</v>
          </cell>
          <cell r="AI432">
            <v>3</v>
          </cell>
          <cell r="AJ432" t="str">
            <v>ЭО</v>
          </cell>
        </row>
        <row r="433">
          <cell r="C433" t="str">
            <v>Г.о.  Долгопрудный</v>
          </cell>
          <cell r="F433">
            <v>1</v>
          </cell>
          <cell r="G433">
            <v>3131</v>
          </cell>
          <cell r="AH433" t="str">
            <v>Подр. способ</v>
          </cell>
          <cell r="AI433">
            <v>2</v>
          </cell>
          <cell r="AJ433" t="str">
            <v>ЭО</v>
          </cell>
        </row>
        <row r="434">
          <cell r="C434" t="str">
            <v>Г.о.  Долгопрудный</v>
          </cell>
          <cell r="F434">
            <v>0</v>
          </cell>
          <cell r="G434">
            <v>1878.6</v>
          </cell>
          <cell r="AH434" t="str">
            <v>Подр. способ</v>
          </cell>
          <cell r="AI434">
            <v>2</v>
          </cell>
          <cell r="AJ434" t="str">
            <v>ЭО</v>
          </cell>
        </row>
        <row r="435">
          <cell r="C435" t="str">
            <v>Г.о.  Долгопрудный</v>
          </cell>
          <cell r="F435">
            <v>0</v>
          </cell>
          <cell r="G435">
            <v>1252.4000000000001</v>
          </cell>
          <cell r="AH435" t="str">
            <v>Подр. способ</v>
          </cell>
          <cell r="AI435">
            <v>2</v>
          </cell>
          <cell r="AJ435" t="str">
            <v>ЭО</v>
          </cell>
        </row>
        <row r="436">
          <cell r="C436" t="str">
            <v>Г.о.  Долгопрудный</v>
          </cell>
          <cell r="F436">
            <v>1</v>
          </cell>
          <cell r="G436">
            <v>6262</v>
          </cell>
          <cell r="AH436" t="str">
            <v>Подр. способ</v>
          </cell>
          <cell r="AI436">
            <v>3</v>
          </cell>
          <cell r="AJ436" t="str">
            <v>ЭО</v>
          </cell>
        </row>
        <row r="437">
          <cell r="C437" t="str">
            <v>Г.о.  Долгопрудный</v>
          </cell>
          <cell r="F437">
            <v>1</v>
          </cell>
          <cell r="G437">
            <v>3131</v>
          </cell>
          <cell r="AH437" t="str">
            <v>Подр. способ</v>
          </cell>
          <cell r="AI437">
            <v>2</v>
          </cell>
          <cell r="AJ437" t="str">
            <v>ЭО</v>
          </cell>
        </row>
        <row r="438">
          <cell r="C438" t="str">
            <v>Г.о.  Долгопрудный</v>
          </cell>
          <cell r="F438">
            <v>0</v>
          </cell>
          <cell r="G438">
            <v>1878.6</v>
          </cell>
          <cell r="AH438" t="str">
            <v>Подр. способ</v>
          </cell>
          <cell r="AI438">
            <v>2</v>
          </cell>
          <cell r="AJ438" t="str">
            <v>ЭО</v>
          </cell>
        </row>
        <row r="439">
          <cell r="C439" t="str">
            <v>Г.о.  Долгопрудный</v>
          </cell>
          <cell r="F439">
            <v>0</v>
          </cell>
          <cell r="G439">
            <v>1252.4000000000001</v>
          </cell>
          <cell r="AH439" t="str">
            <v>Подр. способ</v>
          </cell>
          <cell r="AI439">
            <v>2</v>
          </cell>
          <cell r="AJ439" t="str">
            <v>ЭО</v>
          </cell>
        </row>
        <row r="440">
          <cell r="C440" t="str">
            <v>Г.о.  Долгопрудный</v>
          </cell>
          <cell r="F440">
            <v>2</v>
          </cell>
          <cell r="G440">
            <v>0</v>
          </cell>
          <cell r="AH440" t="str">
            <v>Кровля, двери</v>
          </cell>
          <cell r="AI440">
            <v>0</v>
          </cell>
          <cell r="AJ440" t="str">
            <v>Стр. ч.</v>
          </cell>
        </row>
        <row r="441">
          <cell r="C441">
            <v>0</v>
          </cell>
          <cell r="F441">
            <v>0</v>
          </cell>
          <cell r="G441">
            <v>12524</v>
          </cell>
          <cell r="AH441">
            <v>0</v>
          </cell>
          <cell r="AI441" t="str">
            <v>Итог</v>
          </cell>
          <cell r="AJ441">
            <v>0</v>
          </cell>
        </row>
        <row r="442">
          <cell r="C442">
            <v>0</v>
          </cell>
          <cell r="F442">
            <v>0</v>
          </cell>
          <cell r="G442">
            <v>0</v>
          </cell>
          <cell r="AH442">
            <v>0</v>
          </cell>
          <cell r="AI442">
            <v>0</v>
          </cell>
        </row>
        <row r="443">
          <cell r="C443" t="str">
            <v>Г.о. Электросталь</v>
          </cell>
          <cell r="F443">
            <v>0.8</v>
          </cell>
          <cell r="G443">
            <v>990</v>
          </cell>
          <cell r="AH443" t="str">
            <v>Хоз. способ</v>
          </cell>
          <cell r="AI443">
            <v>1</v>
          </cell>
          <cell r="AJ443" t="str">
            <v>ВЛ-0,4</v>
          </cell>
        </row>
        <row r="444">
          <cell r="C444" t="str">
            <v>Г.о. Электросталь</v>
          </cell>
          <cell r="F444">
            <v>1.9</v>
          </cell>
          <cell r="G444">
            <v>1980</v>
          </cell>
          <cell r="AH444" t="str">
            <v>Хоз. способ</v>
          </cell>
          <cell r="AI444">
            <v>1</v>
          </cell>
          <cell r="AJ444" t="str">
            <v>ВЛ-0,4</v>
          </cell>
        </row>
        <row r="445">
          <cell r="C445" t="str">
            <v>Г.о. Электросталь</v>
          </cell>
          <cell r="F445">
            <v>2.2999999999999998</v>
          </cell>
          <cell r="G445">
            <v>3604.08077</v>
          </cell>
          <cell r="AH445" t="str">
            <v>Подр. способ</v>
          </cell>
          <cell r="AI445">
            <v>3</v>
          </cell>
          <cell r="AJ445" t="str">
            <v>КЛ-6-10</v>
          </cell>
        </row>
        <row r="446">
          <cell r="C446" t="str">
            <v>Г.о. Электросталь</v>
          </cell>
          <cell r="F446">
            <v>1.1499999999999999</v>
          </cell>
          <cell r="G446">
            <v>1802.0403899999999</v>
          </cell>
          <cell r="AH446" t="str">
            <v>Подр. способ</v>
          </cell>
          <cell r="AI446">
            <v>2</v>
          </cell>
          <cell r="AJ446" t="str">
            <v>КЛ-6-10</v>
          </cell>
        </row>
        <row r="447">
          <cell r="C447" t="str">
            <v>Г.о. Электросталь</v>
          </cell>
          <cell r="F447">
            <v>0.69</v>
          </cell>
          <cell r="G447">
            <v>1081.22423</v>
          </cell>
          <cell r="AH447" t="str">
            <v>Подр. способ</v>
          </cell>
          <cell r="AI447">
            <v>2</v>
          </cell>
          <cell r="AJ447" t="str">
            <v>КЛ-6-10</v>
          </cell>
        </row>
        <row r="448">
          <cell r="C448" t="str">
            <v>Г.о. Электросталь</v>
          </cell>
          <cell r="F448">
            <v>0.45999999999999996</v>
          </cell>
          <cell r="G448">
            <v>720.81614999999999</v>
          </cell>
          <cell r="AH448" t="str">
            <v>Подр. способ</v>
          </cell>
          <cell r="AI448">
            <v>2</v>
          </cell>
          <cell r="AJ448" t="str">
            <v>КЛ-6-10</v>
          </cell>
        </row>
        <row r="449">
          <cell r="C449" t="str">
            <v>Г.о. Электросталь</v>
          </cell>
          <cell r="F449">
            <v>1.57</v>
          </cell>
          <cell r="G449">
            <v>2803.1739299999999</v>
          </cell>
          <cell r="AH449" t="str">
            <v>Подр. способ</v>
          </cell>
          <cell r="AI449">
            <v>3</v>
          </cell>
          <cell r="AJ449" t="str">
            <v>КЛ-6-10</v>
          </cell>
        </row>
        <row r="450">
          <cell r="C450" t="str">
            <v>Г.о. Электросталь</v>
          </cell>
          <cell r="F450">
            <v>0.78500000000000003</v>
          </cell>
          <cell r="G450">
            <v>1401.58699</v>
          </cell>
          <cell r="AH450" t="str">
            <v>Подр. способ</v>
          </cell>
          <cell r="AI450">
            <v>2</v>
          </cell>
          <cell r="AJ450" t="str">
            <v>КЛ-6-10</v>
          </cell>
        </row>
        <row r="451">
          <cell r="C451" t="str">
            <v>Г.о. Электросталь</v>
          </cell>
          <cell r="F451">
            <v>0.47099999999999997</v>
          </cell>
          <cell r="G451">
            <v>840.95217000000002</v>
          </cell>
          <cell r="AH451" t="str">
            <v>Подр. способ</v>
          </cell>
          <cell r="AI451">
            <v>2</v>
          </cell>
          <cell r="AJ451" t="str">
            <v>КЛ-6-10</v>
          </cell>
        </row>
        <row r="452">
          <cell r="C452" t="str">
            <v>Г.о. Электросталь</v>
          </cell>
          <cell r="F452">
            <v>0.31400000000000006</v>
          </cell>
          <cell r="G452">
            <v>560.63477</v>
          </cell>
          <cell r="AH452" t="str">
            <v>Подр. способ</v>
          </cell>
          <cell r="AI452">
            <v>2</v>
          </cell>
          <cell r="AJ452" t="str">
            <v>КЛ-6-10</v>
          </cell>
        </row>
        <row r="453">
          <cell r="C453" t="str">
            <v>Г.о. Электросталь</v>
          </cell>
          <cell r="F453">
            <v>0.51</v>
          </cell>
          <cell r="G453">
            <v>1350</v>
          </cell>
          <cell r="AH453" t="str">
            <v>Хоз. способ</v>
          </cell>
          <cell r="AI453">
            <v>1</v>
          </cell>
          <cell r="AJ453" t="str">
            <v>КЛ-0,4</v>
          </cell>
        </row>
        <row r="454">
          <cell r="C454" t="str">
            <v>Г.о. Электросталь</v>
          </cell>
          <cell r="F454">
            <v>0.31</v>
          </cell>
          <cell r="G454">
            <v>720.81615999999997</v>
          </cell>
          <cell r="AH454" t="str">
            <v>Подр. способ</v>
          </cell>
          <cell r="AI454">
            <v>1</v>
          </cell>
          <cell r="AJ454" t="str">
            <v>КЛ-0,4</v>
          </cell>
        </row>
        <row r="455">
          <cell r="C455" t="str">
            <v>Г.о. Электросталь</v>
          </cell>
          <cell r="F455">
            <v>0.6</v>
          </cell>
          <cell r="G455">
            <v>1441.6323</v>
          </cell>
          <cell r="AH455" t="str">
            <v>Подр. способ</v>
          </cell>
          <cell r="AI455">
            <v>1</v>
          </cell>
          <cell r="AJ455" t="str">
            <v>КЛ-0,4</v>
          </cell>
        </row>
        <row r="456">
          <cell r="C456" t="str">
            <v>Г.о. Электросталь</v>
          </cell>
          <cell r="F456">
            <v>0.3</v>
          </cell>
          <cell r="G456">
            <v>720.81615999999997</v>
          </cell>
          <cell r="AH456" t="str">
            <v>Подр. способ</v>
          </cell>
          <cell r="AI456">
            <v>1</v>
          </cell>
          <cell r="AJ456" t="str">
            <v>КЛ-0,4</v>
          </cell>
        </row>
        <row r="457">
          <cell r="C457" t="str">
            <v>Г.о. Электросталь</v>
          </cell>
          <cell r="F457">
            <v>1</v>
          </cell>
          <cell r="G457">
            <v>2402.7205100000001</v>
          </cell>
          <cell r="AH457" t="str">
            <v>Подр. способ</v>
          </cell>
          <cell r="AI457">
            <v>3</v>
          </cell>
          <cell r="AJ457" t="str">
            <v>КЛ-0,4</v>
          </cell>
        </row>
        <row r="458">
          <cell r="C458" t="str">
            <v>Г.о. Электросталь</v>
          </cell>
          <cell r="F458">
            <v>0.5</v>
          </cell>
          <cell r="G458">
            <v>1201.36024</v>
          </cell>
          <cell r="AH458" t="str">
            <v>Подр. способ</v>
          </cell>
          <cell r="AI458">
            <v>2</v>
          </cell>
          <cell r="AJ458" t="str">
            <v>КЛ-0,4</v>
          </cell>
        </row>
        <row r="459">
          <cell r="C459" t="str">
            <v>Г.о. Электросталь</v>
          </cell>
          <cell r="F459">
            <v>0.3</v>
          </cell>
          <cell r="G459">
            <v>720.81613000000004</v>
          </cell>
          <cell r="AH459" t="str">
            <v>Подр. способ</v>
          </cell>
          <cell r="AI459">
            <v>2</v>
          </cell>
          <cell r="AJ459" t="str">
            <v>КЛ-0,4</v>
          </cell>
        </row>
        <row r="460">
          <cell r="C460" t="str">
            <v>Г.о. Электросталь</v>
          </cell>
          <cell r="F460">
            <v>0.2</v>
          </cell>
          <cell r="G460">
            <v>480.54414000000003</v>
          </cell>
          <cell r="AH460" t="str">
            <v>Подр. способ</v>
          </cell>
          <cell r="AI460">
            <v>2</v>
          </cell>
          <cell r="AJ460" t="str">
            <v>КЛ-0,4</v>
          </cell>
        </row>
        <row r="461">
          <cell r="C461" t="str">
            <v>Г.о. Электросталь</v>
          </cell>
          <cell r="F461">
            <v>2</v>
          </cell>
          <cell r="G461">
            <v>0</v>
          </cell>
          <cell r="AH461" t="str">
            <v>Кровля, двери</v>
          </cell>
          <cell r="AI461">
            <v>0</v>
          </cell>
          <cell r="AJ461" t="str">
            <v>Стр. ч.</v>
          </cell>
        </row>
        <row r="462">
          <cell r="C462">
            <v>0</v>
          </cell>
          <cell r="F462">
            <v>0</v>
          </cell>
          <cell r="G462">
            <v>16013.23983</v>
          </cell>
          <cell r="AH462">
            <v>0</v>
          </cell>
          <cell r="AI462" t="str">
            <v>Итог</v>
          </cell>
          <cell r="AJ462">
            <v>0</v>
          </cell>
        </row>
        <row r="463">
          <cell r="C463">
            <v>0</v>
          </cell>
          <cell r="F463">
            <v>0</v>
          </cell>
          <cell r="G463">
            <v>0</v>
          </cell>
          <cell r="AH463">
            <v>0</v>
          </cell>
          <cell r="AI463">
            <v>0</v>
          </cell>
          <cell r="AJ463">
            <v>0</v>
          </cell>
        </row>
        <row r="464">
          <cell r="C464" t="str">
            <v>Раменский</v>
          </cell>
          <cell r="F464">
            <v>1</v>
          </cell>
          <cell r="G464">
            <v>1260</v>
          </cell>
          <cell r="AH464" t="str">
            <v>Хоз. способ</v>
          </cell>
          <cell r="AI464">
            <v>1</v>
          </cell>
          <cell r="AJ464" t="str">
            <v>ВЛ-6-10</v>
          </cell>
        </row>
        <row r="465">
          <cell r="C465" t="str">
            <v>Раменский</v>
          </cell>
          <cell r="F465">
            <v>2.5</v>
          </cell>
          <cell r="G465">
            <v>2700</v>
          </cell>
          <cell r="AH465" t="str">
            <v>Хоз. способ</v>
          </cell>
          <cell r="AI465">
            <v>1</v>
          </cell>
          <cell r="AJ465" t="str">
            <v>ВЛ-6-10</v>
          </cell>
        </row>
        <row r="466">
          <cell r="C466" t="str">
            <v>Раменский</v>
          </cell>
          <cell r="F466">
            <v>1</v>
          </cell>
          <cell r="G466">
            <v>1620</v>
          </cell>
          <cell r="AH466" t="str">
            <v>Хоз. способ</v>
          </cell>
          <cell r="AI466">
            <v>1</v>
          </cell>
          <cell r="AJ466" t="str">
            <v>ВЛ-0,4</v>
          </cell>
        </row>
        <row r="467">
          <cell r="C467" t="str">
            <v>Раменский</v>
          </cell>
          <cell r="F467">
            <v>2.9</v>
          </cell>
          <cell r="G467">
            <v>3420</v>
          </cell>
          <cell r="AH467" t="str">
            <v>Хоз. способ</v>
          </cell>
          <cell r="AI467">
            <v>1</v>
          </cell>
          <cell r="AJ467" t="str">
            <v>ВЛ-0,4</v>
          </cell>
        </row>
        <row r="468">
          <cell r="C468" t="str">
            <v>Раменский</v>
          </cell>
          <cell r="F468">
            <v>1.6</v>
          </cell>
          <cell r="G468">
            <v>1890</v>
          </cell>
          <cell r="AH468" t="str">
            <v>Подр. способ</v>
          </cell>
          <cell r="AI468">
            <v>1</v>
          </cell>
          <cell r="AJ468" t="str">
            <v>ВЛ-0,4</v>
          </cell>
        </row>
        <row r="469">
          <cell r="C469" t="str">
            <v>Раменский</v>
          </cell>
          <cell r="F469">
            <v>1.7</v>
          </cell>
          <cell r="G469">
            <v>1980</v>
          </cell>
          <cell r="AH469" t="str">
            <v>Подр. способ</v>
          </cell>
          <cell r="AI469">
            <v>1</v>
          </cell>
          <cell r="AJ469" t="str">
            <v>ВЛ-0,4</v>
          </cell>
        </row>
        <row r="470">
          <cell r="C470" t="str">
            <v>Раменский</v>
          </cell>
          <cell r="F470">
            <v>1.95</v>
          </cell>
          <cell r="G470">
            <v>2250</v>
          </cell>
          <cell r="AH470" t="str">
            <v>Хоз. способ</v>
          </cell>
          <cell r="AI470">
            <v>1</v>
          </cell>
          <cell r="AJ470" t="str">
            <v>ВЛ-0,4</v>
          </cell>
        </row>
        <row r="471">
          <cell r="C471" t="str">
            <v>Раменский</v>
          </cell>
          <cell r="F471">
            <v>1.5</v>
          </cell>
          <cell r="G471">
            <v>5148</v>
          </cell>
          <cell r="AH471" t="str">
            <v>Подр. способ</v>
          </cell>
          <cell r="AI471">
            <v>3</v>
          </cell>
          <cell r="AJ471" t="str">
            <v>ВЛ-0,4</v>
          </cell>
        </row>
        <row r="472">
          <cell r="C472" t="str">
            <v>Раменский</v>
          </cell>
          <cell r="F472">
            <v>0.75</v>
          </cell>
          <cell r="G472">
            <v>2574</v>
          </cell>
          <cell r="AH472" t="str">
            <v>Подр. способ</v>
          </cell>
          <cell r="AI472">
            <v>2</v>
          </cell>
          <cell r="AJ472" t="str">
            <v>ВЛ-0,4</v>
          </cell>
        </row>
        <row r="473">
          <cell r="C473" t="str">
            <v>Раменский</v>
          </cell>
          <cell r="F473">
            <v>0.44999999999999996</v>
          </cell>
          <cell r="G473">
            <v>1544.4</v>
          </cell>
          <cell r="AH473" t="str">
            <v>Подр. способ</v>
          </cell>
          <cell r="AI473">
            <v>2</v>
          </cell>
          <cell r="AJ473" t="str">
            <v>ВЛ-0,4</v>
          </cell>
        </row>
        <row r="474">
          <cell r="C474" t="str">
            <v>Раменский</v>
          </cell>
          <cell r="F474">
            <v>0.30000000000000004</v>
          </cell>
          <cell r="G474">
            <v>1029.5999999999999</v>
          </cell>
          <cell r="AH474" t="str">
            <v>Подр. способ</v>
          </cell>
          <cell r="AI474">
            <v>2</v>
          </cell>
          <cell r="AJ474" t="str">
            <v>ВЛ-0,4</v>
          </cell>
        </row>
        <row r="475">
          <cell r="C475" t="str">
            <v>Раменский</v>
          </cell>
          <cell r="F475">
            <v>2</v>
          </cell>
          <cell r="G475">
            <v>5850</v>
          </cell>
          <cell r="AH475" t="str">
            <v>Подр. способ</v>
          </cell>
          <cell r="AI475">
            <v>3</v>
          </cell>
          <cell r="AJ475" t="str">
            <v>КЛ-6-10</v>
          </cell>
        </row>
        <row r="476">
          <cell r="C476" t="str">
            <v>Раменский</v>
          </cell>
          <cell r="F476">
            <v>1</v>
          </cell>
          <cell r="G476">
            <v>2925</v>
          </cell>
          <cell r="AH476" t="str">
            <v>Подр. способ</v>
          </cell>
          <cell r="AI476">
            <v>2</v>
          </cell>
          <cell r="AJ476" t="str">
            <v>КЛ-6-10</v>
          </cell>
        </row>
        <row r="477">
          <cell r="C477" t="str">
            <v>Раменский</v>
          </cell>
          <cell r="F477">
            <v>0.6</v>
          </cell>
          <cell r="G477">
            <v>1755</v>
          </cell>
          <cell r="AH477" t="str">
            <v>Подр. способ</v>
          </cell>
          <cell r="AI477">
            <v>2</v>
          </cell>
          <cell r="AJ477" t="str">
            <v>КЛ-6-10</v>
          </cell>
        </row>
        <row r="478">
          <cell r="C478" t="str">
            <v>Раменский</v>
          </cell>
          <cell r="F478">
            <v>0.4</v>
          </cell>
          <cell r="G478">
            <v>1170</v>
          </cell>
          <cell r="AH478" t="str">
            <v>Подр. способ</v>
          </cell>
          <cell r="AI478">
            <v>2</v>
          </cell>
          <cell r="AJ478" t="str">
            <v>КЛ-6-10</v>
          </cell>
        </row>
        <row r="479">
          <cell r="C479" t="str">
            <v>Раменский</v>
          </cell>
          <cell r="F479">
            <v>1</v>
          </cell>
          <cell r="G479">
            <v>2700</v>
          </cell>
          <cell r="AH479" t="str">
            <v>Хоз. способ</v>
          </cell>
          <cell r="AI479">
            <v>1</v>
          </cell>
          <cell r="AJ479" t="str">
            <v>КЛ-6-10</v>
          </cell>
        </row>
        <row r="480">
          <cell r="C480" t="str">
            <v>Раменский</v>
          </cell>
          <cell r="F480">
            <v>1</v>
          </cell>
          <cell r="G480">
            <v>6300</v>
          </cell>
          <cell r="AH480" t="str">
            <v>Хоз. способ</v>
          </cell>
          <cell r="AI480">
            <v>1</v>
          </cell>
          <cell r="AJ480" t="str">
            <v>ЭО</v>
          </cell>
        </row>
        <row r="481">
          <cell r="C481" t="str">
            <v>Раменский</v>
          </cell>
          <cell r="F481">
            <v>0.61</v>
          </cell>
          <cell r="G481">
            <v>631.79999999999995</v>
          </cell>
          <cell r="AH481" t="str">
            <v>Хоз. способ</v>
          </cell>
          <cell r="AI481">
            <v>1</v>
          </cell>
          <cell r="AJ481" t="str">
            <v>ВЛ-0,4</v>
          </cell>
        </row>
        <row r="482">
          <cell r="C482" t="str">
            <v>Раменский</v>
          </cell>
          <cell r="F482">
            <v>11.3</v>
          </cell>
          <cell r="G482">
            <v>4336</v>
          </cell>
          <cell r="AH482" t="str">
            <v>Подр. способ</v>
          </cell>
          <cell r="AI482">
            <v>3</v>
          </cell>
          <cell r="AJ482" t="str">
            <v>ВЛ-0,4</v>
          </cell>
        </row>
        <row r="483">
          <cell r="C483" t="str">
            <v>Раменский</v>
          </cell>
          <cell r="F483">
            <v>5.65</v>
          </cell>
          <cell r="G483">
            <v>2168</v>
          </cell>
          <cell r="AH483" t="str">
            <v>Подр. способ</v>
          </cell>
          <cell r="AI483">
            <v>2</v>
          </cell>
          <cell r="AJ483" t="str">
            <v>ВЛ-0,4</v>
          </cell>
        </row>
        <row r="484">
          <cell r="C484" t="str">
            <v>Раменский</v>
          </cell>
          <cell r="F484">
            <v>3.39</v>
          </cell>
          <cell r="G484">
            <v>1300.8</v>
          </cell>
          <cell r="AH484" t="str">
            <v>Подр. способ</v>
          </cell>
          <cell r="AI484">
            <v>2</v>
          </cell>
          <cell r="AJ484" t="str">
            <v>ВЛ-0,4</v>
          </cell>
        </row>
        <row r="485">
          <cell r="C485" t="str">
            <v>Раменский</v>
          </cell>
          <cell r="F485">
            <v>2.2600000000000002</v>
          </cell>
          <cell r="G485">
            <v>867.2</v>
          </cell>
          <cell r="AH485" t="str">
            <v>Подр. способ</v>
          </cell>
          <cell r="AI485">
            <v>2</v>
          </cell>
          <cell r="AJ485" t="str">
            <v>ВЛ-0,4</v>
          </cell>
        </row>
        <row r="486">
          <cell r="C486" t="str">
            <v>Раменский</v>
          </cell>
          <cell r="F486">
            <v>3.2</v>
          </cell>
          <cell r="G486">
            <v>2027</v>
          </cell>
          <cell r="AH486" t="str">
            <v>Подр. способ</v>
          </cell>
          <cell r="AI486">
            <v>1</v>
          </cell>
          <cell r="AJ486" t="str">
            <v>ВЛ-0,4</v>
          </cell>
        </row>
        <row r="487">
          <cell r="C487" t="str">
            <v>Раменский</v>
          </cell>
          <cell r="F487">
            <v>4.0999999999999996</v>
          </cell>
          <cell r="G487">
            <v>2279</v>
          </cell>
          <cell r="AH487" t="str">
            <v>Подр. способ</v>
          </cell>
          <cell r="AI487">
            <v>1</v>
          </cell>
          <cell r="AJ487" t="str">
            <v>ВЛ-0,4</v>
          </cell>
        </row>
        <row r="488">
          <cell r="C488" t="str">
            <v>Раменский</v>
          </cell>
          <cell r="F488">
            <v>3.5</v>
          </cell>
          <cell r="G488">
            <v>1582</v>
          </cell>
          <cell r="AH488" t="str">
            <v>Подр. способ</v>
          </cell>
          <cell r="AI488">
            <v>1</v>
          </cell>
          <cell r="AJ488" t="str">
            <v>ВЛ-0,4</v>
          </cell>
        </row>
        <row r="489">
          <cell r="C489" t="str">
            <v>Раменский</v>
          </cell>
          <cell r="F489">
            <v>5.8</v>
          </cell>
          <cell r="G489">
            <v>2466</v>
          </cell>
          <cell r="AH489" t="str">
            <v>Подр. способ</v>
          </cell>
          <cell r="AI489">
            <v>1</v>
          </cell>
          <cell r="AJ489" t="str">
            <v>ВЛ-0,4</v>
          </cell>
        </row>
        <row r="490">
          <cell r="C490" t="str">
            <v>Раменский</v>
          </cell>
          <cell r="F490">
            <v>1.32</v>
          </cell>
          <cell r="G490">
            <v>822</v>
          </cell>
          <cell r="AH490" t="str">
            <v>Подр. способ</v>
          </cell>
          <cell r="AI490">
            <v>1</v>
          </cell>
          <cell r="AJ490" t="str">
            <v>ВЛ-0,4</v>
          </cell>
        </row>
        <row r="491">
          <cell r="C491" t="str">
            <v>Раменский</v>
          </cell>
          <cell r="F491">
            <v>3.5</v>
          </cell>
          <cell r="G491">
            <v>2205</v>
          </cell>
          <cell r="AH491" t="str">
            <v>Подр. способ</v>
          </cell>
          <cell r="AI491">
            <v>1</v>
          </cell>
          <cell r="AJ491" t="str">
            <v>ВЛ-0,4</v>
          </cell>
        </row>
        <row r="492">
          <cell r="C492" t="str">
            <v>Раменский</v>
          </cell>
          <cell r="F492">
            <v>4.8</v>
          </cell>
          <cell r="G492">
            <v>2414</v>
          </cell>
          <cell r="AH492" t="str">
            <v>Подр. способ</v>
          </cell>
          <cell r="AI492">
            <v>1</v>
          </cell>
          <cell r="AJ492" t="str">
            <v>ВЛ-0,4</v>
          </cell>
        </row>
        <row r="493">
          <cell r="C493" t="str">
            <v>Раменский</v>
          </cell>
          <cell r="F493">
            <v>3.4</v>
          </cell>
          <cell r="G493">
            <v>1874</v>
          </cell>
          <cell r="AH493" t="str">
            <v>Подр. способ</v>
          </cell>
          <cell r="AI493">
            <v>1</v>
          </cell>
          <cell r="AJ493" t="str">
            <v>ВЛ-0,4</v>
          </cell>
        </row>
        <row r="494">
          <cell r="C494" t="str">
            <v>Раменский</v>
          </cell>
          <cell r="F494">
            <v>3.1</v>
          </cell>
          <cell r="G494">
            <v>1547</v>
          </cell>
          <cell r="AH494" t="str">
            <v>Подр. способ</v>
          </cell>
          <cell r="AI494">
            <v>1</v>
          </cell>
          <cell r="AJ494" t="str">
            <v>ВЛ-0,4</v>
          </cell>
        </row>
        <row r="495">
          <cell r="C495" t="str">
            <v>Раменский</v>
          </cell>
          <cell r="F495">
            <v>0.52300000000000002</v>
          </cell>
          <cell r="G495">
            <v>144.04625999999999</v>
          </cell>
          <cell r="AH495" t="str">
            <v>Хоз. способ</v>
          </cell>
          <cell r="AI495">
            <v>1</v>
          </cell>
          <cell r="AJ495" t="str">
            <v>ВЛ-0,4</v>
          </cell>
        </row>
        <row r="496">
          <cell r="C496" t="str">
            <v>Раменский</v>
          </cell>
          <cell r="F496">
            <v>0.98</v>
          </cell>
          <cell r="G496">
            <v>276.65660000000003</v>
          </cell>
          <cell r="AH496" t="str">
            <v>Хоз. способ</v>
          </cell>
          <cell r="AI496">
            <v>1</v>
          </cell>
          <cell r="AJ496" t="str">
            <v>ВЛ-0,4</v>
          </cell>
        </row>
        <row r="497">
          <cell r="C497" t="str">
            <v>Раменский</v>
          </cell>
          <cell r="F497">
            <v>0.13</v>
          </cell>
          <cell r="G497">
            <v>93.058859999999996</v>
          </cell>
          <cell r="AH497" t="str">
            <v>Хоз. способ</v>
          </cell>
          <cell r="AI497">
            <v>1</v>
          </cell>
          <cell r="AJ497" t="str">
            <v>ВЛ-0,4</v>
          </cell>
        </row>
        <row r="498">
          <cell r="C498" t="str">
            <v>Раменский</v>
          </cell>
          <cell r="F498">
            <v>0.18</v>
          </cell>
          <cell r="G498">
            <v>139.64461</v>
          </cell>
          <cell r="AH498" t="str">
            <v>Хоз. способ</v>
          </cell>
          <cell r="AI498">
            <v>1</v>
          </cell>
          <cell r="AJ498" t="str">
            <v>ВЛ-0,4</v>
          </cell>
        </row>
        <row r="499">
          <cell r="C499" t="str">
            <v>Раменский</v>
          </cell>
          <cell r="F499">
            <v>0.16</v>
          </cell>
          <cell r="G499">
            <v>132.90180000000001</v>
          </cell>
          <cell r="AH499" t="str">
            <v>Хоз. способ</v>
          </cell>
          <cell r="AI499">
            <v>1</v>
          </cell>
          <cell r="AJ499" t="str">
            <v>ВЛ-0,4</v>
          </cell>
        </row>
        <row r="500">
          <cell r="C500" t="str">
            <v>Раменский</v>
          </cell>
          <cell r="F500">
            <v>2.5000000000000001E-2</v>
          </cell>
          <cell r="G500">
            <v>14.922879999999999</v>
          </cell>
          <cell r="AH500" t="str">
            <v>Хоз. способ</v>
          </cell>
          <cell r="AI500">
            <v>1</v>
          </cell>
          <cell r="AJ500" t="str">
            <v>ВЛ-0,4</v>
          </cell>
        </row>
        <row r="501">
          <cell r="C501" t="str">
            <v>Раменский</v>
          </cell>
          <cell r="F501">
            <v>0.13400000000000001</v>
          </cell>
          <cell r="G501">
            <v>22.954619999999998</v>
          </cell>
          <cell r="AH501" t="str">
            <v>Хоз. способ</v>
          </cell>
          <cell r="AI501">
            <v>1</v>
          </cell>
          <cell r="AJ501" t="str">
            <v>ВЛ-0,4</v>
          </cell>
        </row>
        <row r="502">
          <cell r="C502" t="str">
            <v>Раменский</v>
          </cell>
          <cell r="F502">
            <v>0.23</v>
          </cell>
          <cell r="G502">
            <v>62.042909999999999</v>
          </cell>
          <cell r="AH502" t="str">
            <v>Хоз. способ</v>
          </cell>
          <cell r="AI502">
            <v>1</v>
          </cell>
          <cell r="AJ502" t="str">
            <v>ВЛ-0,4</v>
          </cell>
        </row>
        <row r="503">
          <cell r="C503" t="str">
            <v>Раменский</v>
          </cell>
          <cell r="F503">
            <v>0.42</v>
          </cell>
          <cell r="G503">
            <v>180.07911999999999</v>
          </cell>
          <cell r="AH503" t="str">
            <v>Хоз. способ</v>
          </cell>
          <cell r="AI503">
            <v>1</v>
          </cell>
          <cell r="AJ503" t="str">
            <v>ВЛ-0,4</v>
          </cell>
        </row>
        <row r="504">
          <cell r="C504" t="str">
            <v>Раменский</v>
          </cell>
          <cell r="F504">
            <v>0.03</v>
          </cell>
          <cell r="G504">
            <v>11.333270000000001</v>
          </cell>
          <cell r="AH504" t="str">
            <v>Хоз. способ</v>
          </cell>
          <cell r="AI504">
            <v>1</v>
          </cell>
          <cell r="AJ504" t="str">
            <v>ВЛ-0,4</v>
          </cell>
        </row>
        <row r="505">
          <cell r="C505" t="str">
            <v>Раменский</v>
          </cell>
          <cell r="F505">
            <v>0.03</v>
          </cell>
          <cell r="G505">
            <v>11.333270000000001</v>
          </cell>
          <cell r="AH505" t="str">
            <v>Хоз. способ</v>
          </cell>
          <cell r="AI505">
            <v>1</v>
          </cell>
          <cell r="AJ505" t="str">
            <v>ВЛ-0,4</v>
          </cell>
        </row>
        <row r="506">
          <cell r="C506" t="str">
            <v>Раменский</v>
          </cell>
          <cell r="F506">
            <v>0.03</v>
          </cell>
          <cell r="G506">
            <v>23.376270000000002</v>
          </cell>
          <cell r="AH506" t="str">
            <v>Хоз. способ</v>
          </cell>
          <cell r="AI506">
            <v>1</v>
          </cell>
          <cell r="AJ506" t="str">
            <v>ВЛ-0,4</v>
          </cell>
        </row>
        <row r="507">
          <cell r="C507" t="str">
            <v>Раменский</v>
          </cell>
          <cell r="F507">
            <v>1.06</v>
          </cell>
          <cell r="G507">
            <v>356.11416000000003</v>
          </cell>
          <cell r="AH507" t="str">
            <v>Хоз. способ</v>
          </cell>
          <cell r="AI507">
            <v>1</v>
          </cell>
          <cell r="AJ507" t="str">
            <v>ВЛ-0,4</v>
          </cell>
        </row>
        <row r="508">
          <cell r="C508" t="str">
            <v>Раменский</v>
          </cell>
          <cell r="F508">
            <v>0.8</v>
          </cell>
          <cell r="G508">
            <v>421.06975</v>
          </cell>
          <cell r="AH508" t="str">
            <v>Хоз. способ</v>
          </cell>
          <cell r="AI508">
            <v>1</v>
          </cell>
          <cell r="AJ508" t="str">
            <v>ВЛ-0,4</v>
          </cell>
        </row>
        <row r="509">
          <cell r="C509" t="str">
            <v>Раменский</v>
          </cell>
          <cell r="F509">
            <v>1.64</v>
          </cell>
          <cell r="G509">
            <v>833.83079999999995</v>
          </cell>
          <cell r="AH509" t="str">
            <v>Хоз. способ</v>
          </cell>
          <cell r="AI509">
            <v>1</v>
          </cell>
          <cell r="AJ509" t="str">
            <v>ВЛ-0,4</v>
          </cell>
        </row>
        <row r="510">
          <cell r="C510" t="str">
            <v>Раменский</v>
          </cell>
          <cell r="F510">
            <v>1.46</v>
          </cell>
          <cell r="G510">
            <v>1176.3635999999999</v>
          </cell>
          <cell r="AH510" t="str">
            <v>Хоз. способ</v>
          </cell>
          <cell r="AI510">
            <v>1</v>
          </cell>
          <cell r="AJ510" t="str">
            <v>ВЛ-0,4</v>
          </cell>
        </row>
        <row r="511">
          <cell r="C511" t="str">
            <v>Раменский</v>
          </cell>
          <cell r="F511">
            <v>2.8260000000000001</v>
          </cell>
          <cell r="G511">
            <v>1749.2342900000001</v>
          </cell>
          <cell r="AH511" t="str">
            <v>Хоз. способ</v>
          </cell>
          <cell r="AI511">
            <v>1</v>
          </cell>
          <cell r="AJ511" t="str">
            <v>ВЛ-0,4</v>
          </cell>
        </row>
        <row r="512">
          <cell r="C512" t="str">
            <v>Раменский</v>
          </cell>
          <cell r="F512">
            <v>0.28499999999999998</v>
          </cell>
          <cell r="G512">
            <v>170.40673000000001</v>
          </cell>
          <cell r="AH512" t="str">
            <v>Хоз. способ</v>
          </cell>
          <cell r="AI512">
            <v>1</v>
          </cell>
          <cell r="AJ512" t="str">
            <v>ВЛ-0,4</v>
          </cell>
        </row>
        <row r="513">
          <cell r="C513" t="str">
            <v>Раменский</v>
          </cell>
          <cell r="F513">
            <v>0.11</v>
          </cell>
          <cell r="G513">
            <v>155.88907</v>
          </cell>
          <cell r="AH513" t="str">
            <v>Хоз. способ</v>
          </cell>
          <cell r="AI513">
            <v>1</v>
          </cell>
          <cell r="AJ513" t="str">
            <v>ВЛ-0,4</v>
          </cell>
        </row>
        <row r="514">
          <cell r="C514" t="str">
            <v>Раменский</v>
          </cell>
          <cell r="F514">
            <v>0.03</v>
          </cell>
          <cell r="G514">
            <v>18.605530000000002</v>
          </cell>
          <cell r="AH514" t="str">
            <v>Хоз. способ</v>
          </cell>
          <cell r="AI514">
            <v>1</v>
          </cell>
          <cell r="AJ514" t="str">
            <v>ВЛ-0,4</v>
          </cell>
        </row>
        <row r="515">
          <cell r="C515" t="str">
            <v>Раменский</v>
          </cell>
          <cell r="F515">
            <v>0.38300000000000001</v>
          </cell>
          <cell r="G515">
            <v>401.78091999999998</v>
          </cell>
          <cell r="AH515" t="str">
            <v>Хоз. способ</v>
          </cell>
          <cell r="AI515">
            <v>1</v>
          </cell>
          <cell r="AJ515" t="str">
            <v>КЛ-6-10</v>
          </cell>
        </row>
        <row r="516">
          <cell r="C516" t="str">
            <v>Раменский</v>
          </cell>
          <cell r="F516">
            <v>0.64500000000000002</v>
          </cell>
          <cell r="G516">
            <v>226.70495</v>
          </cell>
          <cell r="AH516" t="str">
            <v>Хоз. способ</v>
          </cell>
          <cell r="AI516">
            <v>1</v>
          </cell>
          <cell r="AJ516" t="str">
            <v>ВЛ-0,4</v>
          </cell>
        </row>
        <row r="517">
          <cell r="C517" t="str">
            <v>Раменский</v>
          </cell>
          <cell r="F517">
            <v>0.28699999999999998</v>
          </cell>
          <cell r="G517">
            <v>231.30188000000001</v>
          </cell>
          <cell r="AH517" t="str">
            <v>Хоз. способ</v>
          </cell>
          <cell r="AI517">
            <v>1</v>
          </cell>
          <cell r="AJ517" t="str">
            <v>КЛ-6-10</v>
          </cell>
        </row>
        <row r="518">
          <cell r="C518" t="str">
            <v>Раменский</v>
          </cell>
          <cell r="F518">
            <v>0.35</v>
          </cell>
          <cell r="G518">
            <v>454.19758999999999</v>
          </cell>
          <cell r="AH518" t="str">
            <v>Хоз. способ</v>
          </cell>
          <cell r="AI518">
            <v>1</v>
          </cell>
          <cell r="AJ518" t="str">
            <v>КЛ-6-10</v>
          </cell>
        </row>
        <row r="519">
          <cell r="C519" t="str">
            <v>Раменский</v>
          </cell>
          <cell r="F519">
            <v>1</v>
          </cell>
          <cell r="G519">
            <v>1268.5885599999999</v>
          </cell>
          <cell r="AH519" t="str">
            <v>Хоз. способ</v>
          </cell>
          <cell r="AI519">
            <v>1</v>
          </cell>
          <cell r="AJ519" t="str">
            <v>КТП(МТП)</v>
          </cell>
        </row>
        <row r="520">
          <cell r="C520" t="str">
            <v>Раменский</v>
          </cell>
          <cell r="F520">
            <v>1</v>
          </cell>
          <cell r="G520">
            <v>1008.2879799999999</v>
          </cell>
          <cell r="AH520" t="str">
            <v>Хоз. способ</v>
          </cell>
          <cell r="AI520">
            <v>1</v>
          </cell>
          <cell r="AJ520" t="str">
            <v>КТП(МТП)</v>
          </cell>
        </row>
        <row r="521">
          <cell r="C521" t="str">
            <v>Раменский</v>
          </cell>
          <cell r="F521">
            <v>1</v>
          </cell>
          <cell r="G521">
            <v>174.40593999999999</v>
          </cell>
          <cell r="AH521" t="str">
            <v>Хоз. способ</v>
          </cell>
          <cell r="AI521">
            <v>1</v>
          </cell>
          <cell r="AJ521" t="str">
            <v>Тр-ры</v>
          </cell>
        </row>
        <row r="522">
          <cell r="C522" t="str">
            <v>Раменский</v>
          </cell>
          <cell r="F522">
            <v>1</v>
          </cell>
          <cell r="G522">
            <v>176.52626000000001</v>
          </cell>
          <cell r="AH522" t="str">
            <v>Хоз. способ</v>
          </cell>
          <cell r="AI522">
            <v>1</v>
          </cell>
          <cell r="AJ522" t="str">
            <v>Тр-ры</v>
          </cell>
        </row>
        <row r="523">
          <cell r="C523" t="str">
            <v>Раменский</v>
          </cell>
          <cell r="F523">
            <v>1</v>
          </cell>
          <cell r="G523">
            <v>200.29999000000001</v>
          </cell>
          <cell r="AH523" t="str">
            <v>Хоз. способ</v>
          </cell>
          <cell r="AI523">
            <v>1</v>
          </cell>
          <cell r="AJ523" t="str">
            <v>Тр-ры</v>
          </cell>
        </row>
        <row r="524">
          <cell r="C524" t="str">
            <v>Раменский</v>
          </cell>
          <cell r="F524">
            <v>1</v>
          </cell>
          <cell r="G524">
            <v>149.48137</v>
          </cell>
          <cell r="AH524" t="str">
            <v>Хоз. способ</v>
          </cell>
          <cell r="AI524">
            <v>1</v>
          </cell>
          <cell r="AJ524" t="str">
            <v>Тр-ры</v>
          </cell>
        </row>
        <row r="525">
          <cell r="C525" t="str">
            <v>Раменский</v>
          </cell>
          <cell r="F525">
            <v>1</v>
          </cell>
          <cell r="G525">
            <v>151.49068</v>
          </cell>
          <cell r="AH525" t="str">
            <v>Хоз. способ</v>
          </cell>
          <cell r="AI525">
            <v>1</v>
          </cell>
          <cell r="AJ525" t="str">
            <v>Тр-ры</v>
          </cell>
        </row>
        <row r="526">
          <cell r="C526" t="str">
            <v>Раменский</v>
          </cell>
          <cell r="F526">
            <v>1</v>
          </cell>
          <cell r="G526">
            <v>153.06187</v>
          </cell>
          <cell r="AH526" t="str">
            <v>Хоз. способ</v>
          </cell>
          <cell r="AI526">
            <v>1</v>
          </cell>
          <cell r="AJ526" t="str">
            <v>Тр-ры</v>
          </cell>
        </row>
        <row r="527">
          <cell r="C527" t="str">
            <v>Раменский</v>
          </cell>
          <cell r="F527">
            <v>1</v>
          </cell>
          <cell r="G527">
            <v>113.09237</v>
          </cell>
          <cell r="AH527" t="str">
            <v>Хоз. способ</v>
          </cell>
          <cell r="AI527">
            <v>1</v>
          </cell>
          <cell r="AJ527" t="str">
            <v>Тр-ры</v>
          </cell>
        </row>
        <row r="528">
          <cell r="C528" t="str">
            <v>Раменский</v>
          </cell>
          <cell r="F528">
            <v>1</v>
          </cell>
          <cell r="G528">
            <v>292.98899999999998</v>
          </cell>
          <cell r="AH528" t="str">
            <v>Хоз. способ</v>
          </cell>
          <cell r="AI528">
            <v>1</v>
          </cell>
          <cell r="AJ528" t="str">
            <v>Тр-ры</v>
          </cell>
        </row>
        <row r="529">
          <cell r="C529" t="str">
            <v>Раменский</v>
          </cell>
          <cell r="F529">
            <v>1</v>
          </cell>
          <cell r="G529">
            <v>121.264</v>
          </cell>
          <cell r="AH529" t="str">
            <v>Хоз. способ</v>
          </cell>
          <cell r="AI529">
            <v>1</v>
          </cell>
          <cell r="AJ529" t="str">
            <v>Тр-ры</v>
          </cell>
        </row>
        <row r="530">
          <cell r="C530" t="str">
            <v>Раменский</v>
          </cell>
          <cell r="F530">
            <v>1</v>
          </cell>
          <cell r="G530">
            <v>198.34800000000001</v>
          </cell>
          <cell r="AH530" t="str">
            <v>Хоз. способ</v>
          </cell>
          <cell r="AI530">
            <v>1</v>
          </cell>
          <cell r="AJ530" t="str">
            <v>Тр-ры</v>
          </cell>
        </row>
        <row r="531">
          <cell r="C531" t="str">
            <v>Раменский</v>
          </cell>
          <cell r="F531">
            <v>1</v>
          </cell>
          <cell r="G531">
            <v>210.70099999999999</v>
          </cell>
          <cell r="AH531" t="str">
            <v>Хоз. способ</v>
          </cell>
          <cell r="AI531">
            <v>1</v>
          </cell>
          <cell r="AJ531" t="str">
            <v>Тр-ры</v>
          </cell>
        </row>
        <row r="532">
          <cell r="C532" t="str">
            <v>Раменский</v>
          </cell>
          <cell r="F532">
            <v>1</v>
          </cell>
          <cell r="G532">
            <v>250</v>
          </cell>
          <cell r="AH532" t="str">
            <v>Хоз. способ</v>
          </cell>
          <cell r="AI532">
            <v>1</v>
          </cell>
          <cell r="AJ532" t="str">
            <v>РЗиА</v>
          </cell>
        </row>
        <row r="533">
          <cell r="C533" t="str">
            <v>Раменский</v>
          </cell>
          <cell r="F533">
            <v>5.7</v>
          </cell>
          <cell r="G533">
            <v>2695.0995800000001</v>
          </cell>
          <cell r="AH533" t="str">
            <v>Хоз. способ</v>
          </cell>
          <cell r="AI533">
            <v>0</v>
          </cell>
          <cell r="AJ533" t="str">
            <v>ВЛ-0,4</v>
          </cell>
        </row>
        <row r="534">
          <cell r="C534" t="str">
            <v>Раменский</v>
          </cell>
          <cell r="F534">
            <v>0.6</v>
          </cell>
          <cell r="G534">
            <v>400.13161000000002</v>
          </cell>
          <cell r="AH534" t="str">
            <v>Хоз. способ</v>
          </cell>
          <cell r="AI534">
            <v>0</v>
          </cell>
          <cell r="AJ534" t="str">
            <v>ВЛ-6-10</v>
          </cell>
        </row>
        <row r="535">
          <cell r="C535" t="str">
            <v>Раменский</v>
          </cell>
          <cell r="F535">
            <v>0.45</v>
          </cell>
          <cell r="G535">
            <v>303.43804999999998</v>
          </cell>
          <cell r="AH535" t="str">
            <v>Хоз. способ</v>
          </cell>
          <cell r="AI535">
            <v>0</v>
          </cell>
          <cell r="AJ535" t="str">
            <v>ВЛ-6-10</v>
          </cell>
        </row>
        <row r="536">
          <cell r="C536" t="str">
            <v>Раменский</v>
          </cell>
          <cell r="F536">
            <v>0.1</v>
          </cell>
          <cell r="G536">
            <v>91.886949999999999</v>
          </cell>
          <cell r="AH536" t="str">
            <v>Хоз. способ</v>
          </cell>
          <cell r="AI536">
            <v>0</v>
          </cell>
          <cell r="AJ536" t="str">
            <v>ВЛ-6-10</v>
          </cell>
        </row>
        <row r="537">
          <cell r="C537" t="str">
            <v>Раменский</v>
          </cell>
          <cell r="F537">
            <v>0.4</v>
          </cell>
          <cell r="G537">
            <v>246.07144</v>
          </cell>
          <cell r="AH537" t="str">
            <v>Хоз. способ</v>
          </cell>
          <cell r="AI537">
            <v>0</v>
          </cell>
          <cell r="AJ537" t="str">
            <v>ВЛ-6-10</v>
          </cell>
        </row>
        <row r="538">
          <cell r="C538" t="str">
            <v>Раменский</v>
          </cell>
          <cell r="F538">
            <v>0.12</v>
          </cell>
          <cell r="G538">
            <v>115.77356</v>
          </cell>
          <cell r="AH538" t="str">
            <v>Хоз. способ</v>
          </cell>
          <cell r="AI538">
            <v>0</v>
          </cell>
          <cell r="AJ538" t="str">
            <v>ВЛ-6-10</v>
          </cell>
        </row>
        <row r="539">
          <cell r="C539" t="str">
            <v>Раменский</v>
          </cell>
          <cell r="F539">
            <v>0.18</v>
          </cell>
          <cell r="G539">
            <v>131.69668999999999</v>
          </cell>
          <cell r="AH539" t="str">
            <v>Хоз. способ</v>
          </cell>
          <cell r="AI539">
            <v>0</v>
          </cell>
          <cell r="AJ539" t="str">
            <v>ВЛ-6-10</v>
          </cell>
        </row>
        <row r="540">
          <cell r="C540" t="str">
            <v>Раменский</v>
          </cell>
          <cell r="F540">
            <v>0.95</v>
          </cell>
          <cell r="G540">
            <v>270.59492</v>
          </cell>
          <cell r="AH540" t="str">
            <v>Хоз. способ</v>
          </cell>
          <cell r="AI540">
            <v>0</v>
          </cell>
          <cell r="AJ540" t="str">
            <v>ВЛ-6-10</v>
          </cell>
        </row>
        <row r="541">
          <cell r="C541" t="str">
            <v>Раменский</v>
          </cell>
          <cell r="F541">
            <v>1.75</v>
          </cell>
          <cell r="G541">
            <v>1149.5410199999999</v>
          </cell>
          <cell r="AH541" t="str">
            <v>Хоз. способ</v>
          </cell>
          <cell r="AI541">
            <v>0</v>
          </cell>
          <cell r="AJ541" t="str">
            <v>ВЛ-0,4</v>
          </cell>
        </row>
        <row r="542">
          <cell r="C542" t="str">
            <v>Раменский</v>
          </cell>
          <cell r="F542">
            <v>4.2</v>
          </cell>
          <cell r="G542">
            <v>2014.1296600000001</v>
          </cell>
          <cell r="AH542" t="str">
            <v>Хоз. способ</v>
          </cell>
          <cell r="AI542">
            <v>0</v>
          </cell>
          <cell r="AJ542" t="str">
            <v>ВЛ-0,4</v>
          </cell>
        </row>
        <row r="543">
          <cell r="C543" t="str">
            <v>Раменский</v>
          </cell>
          <cell r="F543">
            <v>2.4</v>
          </cell>
          <cell r="G543">
            <v>973.77655000000004</v>
          </cell>
          <cell r="AH543" t="str">
            <v>Хоз. способ</v>
          </cell>
          <cell r="AI543">
            <v>0</v>
          </cell>
          <cell r="AJ543" t="str">
            <v>ВЛ-0,4</v>
          </cell>
        </row>
        <row r="544">
          <cell r="C544" t="str">
            <v>Раменский</v>
          </cell>
          <cell r="F544">
            <v>1</v>
          </cell>
          <cell r="G544">
            <v>889.44994999999994</v>
          </cell>
          <cell r="AH544" t="str">
            <v>Хоз. способ</v>
          </cell>
          <cell r="AI544">
            <v>0</v>
          </cell>
          <cell r="AJ544" t="str">
            <v>КТП(МТП)</v>
          </cell>
        </row>
        <row r="545">
          <cell r="C545" t="str">
            <v>Раменский</v>
          </cell>
          <cell r="F545">
            <v>4.5</v>
          </cell>
          <cell r="G545">
            <v>1957.7420999999999</v>
          </cell>
          <cell r="AH545" t="str">
            <v>Хоз. способ</v>
          </cell>
          <cell r="AI545">
            <v>0</v>
          </cell>
          <cell r="AJ545" t="str">
            <v>ВЛ-0,4</v>
          </cell>
        </row>
        <row r="546">
          <cell r="C546" t="str">
            <v>Раменский</v>
          </cell>
          <cell r="F546">
            <v>19</v>
          </cell>
          <cell r="G546">
            <v>3500</v>
          </cell>
          <cell r="AH546" t="str">
            <v>Хоз. способ</v>
          </cell>
          <cell r="AI546">
            <v>0</v>
          </cell>
          <cell r="AJ546" t="str">
            <v>Тр-ры</v>
          </cell>
        </row>
        <row r="547">
          <cell r="C547" t="str">
            <v>Раменский</v>
          </cell>
          <cell r="F547">
            <v>2</v>
          </cell>
          <cell r="G547">
            <v>0</v>
          </cell>
          <cell r="AH547" t="str">
            <v>Кровля, двери</v>
          </cell>
          <cell r="AI547">
            <v>0</v>
          </cell>
          <cell r="AJ547" t="str">
            <v>Стр. ч.</v>
          </cell>
        </row>
        <row r="548">
          <cell r="C548">
            <v>0</v>
          </cell>
          <cell r="F548">
            <v>0</v>
          </cell>
          <cell r="G548">
            <v>69078.186759999997</v>
          </cell>
          <cell r="AH548">
            <v>0</v>
          </cell>
          <cell r="AI548" t="str">
            <v>Итог</v>
          </cell>
          <cell r="AJ548">
            <v>0</v>
          </cell>
        </row>
        <row r="549">
          <cell r="C549">
            <v>0</v>
          </cell>
          <cell r="F549">
            <v>0</v>
          </cell>
          <cell r="G549">
            <v>0</v>
          </cell>
          <cell r="AH549">
            <v>0</v>
          </cell>
          <cell r="AI549">
            <v>0</v>
          </cell>
          <cell r="AJ549">
            <v>0</v>
          </cell>
        </row>
        <row r="550">
          <cell r="C550" t="str">
            <v>Ногинский</v>
          </cell>
          <cell r="F550">
            <v>1.61</v>
          </cell>
          <cell r="G550">
            <v>2070</v>
          </cell>
          <cell r="AH550" t="str">
            <v>Хоз. способ</v>
          </cell>
          <cell r="AI550">
            <v>1</v>
          </cell>
          <cell r="AJ550" t="str">
            <v>ВЛ-0,4</v>
          </cell>
        </row>
        <row r="551">
          <cell r="C551" t="str">
            <v>Ногинский</v>
          </cell>
          <cell r="F551">
            <v>0.98</v>
          </cell>
          <cell r="G551">
            <v>1620</v>
          </cell>
          <cell r="AH551" t="str">
            <v>Хоз. способ</v>
          </cell>
          <cell r="AI551">
            <v>1</v>
          </cell>
          <cell r="AJ551" t="str">
            <v>ВЛ-0,4</v>
          </cell>
        </row>
        <row r="552">
          <cell r="C552" t="str">
            <v>Г.о. Лосино-Петровский</v>
          </cell>
          <cell r="F552">
            <v>1</v>
          </cell>
          <cell r="G552">
            <v>1254.1702</v>
          </cell>
          <cell r="AH552" t="str">
            <v>Подр. способ</v>
          </cell>
          <cell r="AI552">
            <v>1</v>
          </cell>
          <cell r="AJ552" t="str">
            <v>ЭО</v>
          </cell>
        </row>
        <row r="553">
          <cell r="C553" t="str">
            <v>Г.о. Лосино-Петровский</v>
          </cell>
          <cell r="F553">
            <v>0.51</v>
          </cell>
          <cell r="G553">
            <v>990</v>
          </cell>
          <cell r="AH553" t="str">
            <v>Хоз. способ</v>
          </cell>
          <cell r="AI553">
            <v>1</v>
          </cell>
          <cell r="AJ553" t="str">
            <v>ВЛ-0,4</v>
          </cell>
        </row>
        <row r="554">
          <cell r="C554" t="str">
            <v>Г.о. Лосино-Петровский</v>
          </cell>
          <cell r="F554">
            <v>0.77</v>
          </cell>
          <cell r="G554">
            <v>1080</v>
          </cell>
          <cell r="AH554" t="str">
            <v>Хоз. способ</v>
          </cell>
          <cell r="AI554">
            <v>1</v>
          </cell>
          <cell r="AJ554" t="str">
            <v>ВЛ-0,4</v>
          </cell>
        </row>
        <row r="555">
          <cell r="C555" t="str">
            <v>Ногинский</v>
          </cell>
          <cell r="F555">
            <v>1</v>
          </cell>
          <cell r="G555">
            <v>1839.4496099999999</v>
          </cell>
          <cell r="AH555" t="str">
            <v>Подр. способ</v>
          </cell>
          <cell r="AI555">
            <v>1</v>
          </cell>
          <cell r="AJ555" t="str">
            <v>КТП(МТП)</v>
          </cell>
        </row>
        <row r="556">
          <cell r="C556" t="str">
            <v>Г.о. Лосино-Петровский</v>
          </cell>
          <cell r="F556">
            <v>0.45</v>
          </cell>
          <cell r="G556">
            <v>1254.17019</v>
          </cell>
          <cell r="AH556" t="str">
            <v>Подр. способ</v>
          </cell>
          <cell r="AI556">
            <v>1</v>
          </cell>
          <cell r="AJ556" t="str">
            <v>КЛ-6-10</v>
          </cell>
        </row>
        <row r="557">
          <cell r="C557" t="str">
            <v>Г.о. Лосино-Петровский</v>
          </cell>
          <cell r="F557">
            <v>0.52</v>
          </cell>
          <cell r="G557">
            <v>752.50212999999997</v>
          </cell>
          <cell r="AH557" t="str">
            <v>Подр. способ</v>
          </cell>
          <cell r="AI557">
            <v>1</v>
          </cell>
          <cell r="AJ557" t="str">
            <v>КЛ-0,4</v>
          </cell>
        </row>
        <row r="558">
          <cell r="C558" t="str">
            <v>Г.о. Лосино-Петровский</v>
          </cell>
          <cell r="F558">
            <v>0.44</v>
          </cell>
          <cell r="G558">
            <v>668.89076</v>
          </cell>
          <cell r="AH558" t="str">
            <v>Подр. способ</v>
          </cell>
          <cell r="AI558">
            <v>1</v>
          </cell>
          <cell r="AJ558" t="str">
            <v>КЛ-0,4</v>
          </cell>
        </row>
        <row r="559">
          <cell r="C559" t="str">
            <v>Г.о. Лосино-Петровский</v>
          </cell>
          <cell r="F559">
            <v>0.56999999999999995</v>
          </cell>
          <cell r="G559">
            <v>1254.17019</v>
          </cell>
          <cell r="AH559" t="str">
            <v>Подр. способ</v>
          </cell>
          <cell r="AI559">
            <v>1</v>
          </cell>
          <cell r="AJ559" t="str">
            <v>КЛ-0,4</v>
          </cell>
        </row>
        <row r="560">
          <cell r="C560" t="str">
            <v>Г.о. Лосино-Петровский</v>
          </cell>
          <cell r="F560">
            <v>0.73</v>
          </cell>
          <cell r="G560">
            <v>1672.2269200000001</v>
          </cell>
          <cell r="AH560" t="str">
            <v>Подр. способ</v>
          </cell>
          <cell r="AI560">
            <v>1</v>
          </cell>
          <cell r="AJ560" t="str">
            <v>КЛ-6-10</v>
          </cell>
        </row>
        <row r="561">
          <cell r="C561" t="str">
            <v>Г.о. Лосино-Петровский</v>
          </cell>
          <cell r="F561">
            <v>2</v>
          </cell>
          <cell r="G561">
            <v>0</v>
          </cell>
          <cell r="AH561" t="str">
            <v>Кровля, двери</v>
          </cell>
          <cell r="AI561">
            <v>0</v>
          </cell>
          <cell r="AJ561" t="str">
            <v>Стр. ч.</v>
          </cell>
        </row>
        <row r="562">
          <cell r="C562">
            <v>0</v>
          </cell>
          <cell r="F562">
            <v>0</v>
          </cell>
          <cell r="G562">
            <v>14455.58</v>
          </cell>
          <cell r="AH562">
            <v>0</v>
          </cell>
          <cell r="AI562" t="str">
            <v>Итог</v>
          </cell>
        </row>
        <row r="563">
          <cell r="C563">
            <v>0</v>
          </cell>
          <cell r="F563">
            <v>0</v>
          </cell>
          <cell r="G563">
            <v>0</v>
          </cell>
          <cell r="AH563">
            <v>0</v>
          </cell>
          <cell r="AI563">
            <v>0</v>
          </cell>
          <cell r="AJ563">
            <v>0</v>
          </cell>
        </row>
        <row r="564">
          <cell r="C564" t="str">
            <v>Павлово-Посадский</v>
          </cell>
          <cell r="F564">
            <v>5.0999999999999996</v>
          </cell>
          <cell r="G564">
            <v>3477.6312400000002</v>
          </cell>
          <cell r="AH564" t="str">
            <v>Подр. способ</v>
          </cell>
          <cell r="AI564">
            <v>3</v>
          </cell>
          <cell r="AJ564" t="str">
            <v>ВЛ-6-10</v>
          </cell>
        </row>
        <row r="565">
          <cell r="C565" t="str">
            <v>Павлово-Посадский</v>
          </cell>
          <cell r="F565">
            <v>2.5499999999999998</v>
          </cell>
          <cell r="G565">
            <v>1738.8156300000001</v>
          </cell>
          <cell r="AH565" t="str">
            <v>Подр. способ</v>
          </cell>
          <cell r="AI565">
            <v>2</v>
          </cell>
          <cell r="AJ565" t="str">
            <v>ВЛ-6-10</v>
          </cell>
        </row>
        <row r="566">
          <cell r="C566" t="str">
            <v>Павлово-Посадский</v>
          </cell>
          <cell r="F566">
            <v>1.5299999999999998</v>
          </cell>
          <cell r="G566">
            <v>1043.28937</v>
          </cell>
          <cell r="AH566" t="str">
            <v>Подр. способ</v>
          </cell>
          <cell r="AI566">
            <v>2</v>
          </cell>
          <cell r="AJ566" t="str">
            <v>ВЛ-6-10</v>
          </cell>
        </row>
        <row r="567">
          <cell r="C567" t="str">
            <v>Павлово-Посадский</v>
          </cell>
          <cell r="F567">
            <v>1.02</v>
          </cell>
          <cell r="G567">
            <v>695.52624000000003</v>
          </cell>
          <cell r="AH567" t="str">
            <v>Подр. способ</v>
          </cell>
          <cell r="AI567">
            <v>2</v>
          </cell>
          <cell r="AJ567" t="str">
            <v>ВЛ-6-10</v>
          </cell>
        </row>
        <row r="568">
          <cell r="C568" t="str">
            <v>Павлово-Посадский</v>
          </cell>
          <cell r="F568">
            <v>1.62</v>
          </cell>
          <cell r="G568">
            <v>2700</v>
          </cell>
          <cell r="AH568" t="str">
            <v>Хоз. способ</v>
          </cell>
          <cell r="AI568">
            <v>1</v>
          </cell>
          <cell r="AJ568" t="str">
            <v>ВЛ-0,4</v>
          </cell>
        </row>
        <row r="569">
          <cell r="C569" t="str">
            <v>Павлово-Посадский</v>
          </cell>
          <cell r="F569">
            <v>0.3</v>
          </cell>
          <cell r="G569">
            <v>360</v>
          </cell>
          <cell r="AH569" t="str">
            <v>Хоз. способ</v>
          </cell>
          <cell r="AI569">
            <v>1</v>
          </cell>
          <cell r="AJ569" t="str">
            <v>ВЛ-0,4</v>
          </cell>
        </row>
        <row r="570">
          <cell r="C570" t="str">
            <v>Павлово-Посадский</v>
          </cell>
          <cell r="F570">
            <v>1.7</v>
          </cell>
          <cell r="G570">
            <v>869.40782999999999</v>
          </cell>
          <cell r="AH570" t="str">
            <v>Подр. способ</v>
          </cell>
          <cell r="AI570">
            <v>1</v>
          </cell>
          <cell r="AJ570" t="str">
            <v>ВЛ-0,4</v>
          </cell>
        </row>
        <row r="571">
          <cell r="C571" t="str">
            <v>Павлово-Посадский</v>
          </cell>
          <cell r="F571">
            <v>2.2599999999999998</v>
          </cell>
          <cell r="G571">
            <v>6955.2625099999996</v>
          </cell>
          <cell r="AH571" t="str">
            <v>Подр. способ</v>
          </cell>
          <cell r="AI571">
            <v>3</v>
          </cell>
          <cell r="AJ571" t="str">
            <v>КЛ-6-10</v>
          </cell>
        </row>
        <row r="572">
          <cell r="C572" t="str">
            <v>Павлово-Посадский</v>
          </cell>
          <cell r="F572">
            <v>1.1299999999999999</v>
          </cell>
          <cell r="G572">
            <v>3477.6312600000001</v>
          </cell>
          <cell r="AH572" t="str">
            <v>Подр. способ</v>
          </cell>
          <cell r="AI572">
            <v>2</v>
          </cell>
          <cell r="AJ572" t="str">
            <v>КЛ-6-10</v>
          </cell>
        </row>
        <row r="573">
          <cell r="C573" t="str">
            <v>Павлово-Посадский</v>
          </cell>
          <cell r="F573">
            <v>0.67799999999999994</v>
          </cell>
          <cell r="G573">
            <v>2086.5787399999999</v>
          </cell>
          <cell r="AH573" t="str">
            <v>Подр. способ</v>
          </cell>
          <cell r="AI573">
            <v>2</v>
          </cell>
          <cell r="AJ573" t="str">
            <v>КЛ-6-10</v>
          </cell>
        </row>
        <row r="574">
          <cell r="C574" t="str">
            <v>Павлово-Посадский</v>
          </cell>
          <cell r="F574">
            <v>0.45199999999999996</v>
          </cell>
          <cell r="G574">
            <v>1391.05251</v>
          </cell>
          <cell r="AH574" t="str">
            <v>Подр. способ</v>
          </cell>
          <cell r="AI574">
            <v>2</v>
          </cell>
          <cell r="AJ574" t="str">
            <v>КЛ-6-10</v>
          </cell>
        </row>
        <row r="575">
          <cell r="C575" t="str">
            <v>Павлово-Посадский</v>
          </cell>
          <cell r="F575">
            <v>0.24</v>
          </cell>
          <cell r="G575">
            <v>310.29165</v>
          </cell>
          <cell r="AH575" t="str">
            <v>Подр. способ</v>
          </cell>
          <cell r="AI575">
            <v>1</v>
          </cell>
          <cell r="AJ575" t="str">
            <v>КЛ-0,4</v>
          </cell>
        </row>
        <row r="576">
          <cell r="C576" t="str">
            <v>Павлово-Посадский</v>
          </cell>
          <cell r="F576">
            <v>0.18</v>
          </cell>
          <cell r="G576">
            <v>307.59647999999999</v>
          </cell>
          <cell r="AH576" t="str">
            <v>Подр. способ</v>
          </cell>
          <cell r="AI576">
            <v>1</v>
          </cell>
          <cell r="AJ576" t="str">
            <v>КЛ-0,4</v>
          </cell>
        </row>
        <row r="577">
          <cell r="C577" t="str">
            <v>Павлово-Посадский</v>
          </cell>
          <cell r="F577">
            <v>0.44</v>
          </cell>
          <cell r="G577">
            <v>491.65012000000002</v>
          </cell>
          <cell r="AH577" t="str">
            <v>Подр. способ</v>
          </cell>
          <cell r="AI577">
            <v>1</v>
          </cell>
          <cell r="AJ577" t="str">
            <v>КЛ-0,4</v>
          </cell>
        </row>
        <row r="578">
          <cell r="C578" t="str">
            <v>Павлово-Посадский</v>
          </cell>
          <cell r="F578">
            <v>2</v>
          </cell>
          <cell r="G578">
            <v>0</v>
          </cell>
          <cell r="AH578" t="str">
            <v>Кровля, двери</v>
          </cell>
          <cell r="AI578">
            <v>0</v>
          </cell>
          <cell r="AJ578" t="str">
            <v>Стр. ч.</v>
          </cell>
        </row>
        <row r="579">
          <cell r="C579">
            <v>0</v>
          </cell>
          <cell r="F579">
            <v>0</v>
          </cell>
          <cell r="G579">
            <v>15471.839830000001</v>
          </cell>
          <cell r="AH579">
            <v>0</v>
          </cell>
          <cell r="AI579" t="str">
            <v>Итог</v>
          </cell>
          <cell r="AJ579">
            <v>0</v>
          </cell>
        </row>
        <row r="580">
          <cell r="C580">
            <v>0</v>
          </cell>
          <cell r="F580">
            <v>0</v>
          </cell>
          <cell r="G580">
            <v>0</v>
          </cell>
          <cell r="AH580">
            <v>0</v>
          </cell>
          <cell r="AI580">
            <v>0</v>
          </cell>
        </row>
        <row r="581">
          <cell r="C581" t="str">
            <v>Клинский</v>
          </cell>
          <cell r="F581">
            <v>3</v>
          </cell>
          <cell r="G581">
            <v>5030.29702</v>
          </cell>
          <cell r="AH581" t="str">
            <v>Подр. способ</v>
          </cell>
          <cell r="AI581">
            <v>3</v>
          </cell>
          <cell r="AJ581" t="str">
            <v>ВЛ-6-10</v>
          </cell>
        </row>
        <row r="582">
          <cell r="C582" t="str">
            <v>Клинский</v>
          </cell>
          <cell r="F582">
            <v>1.5</v>
          </cell>
          <cell r="G582">
            <v>2515.14851</v>
          </cell>
          <cell r="AH582" t="str">
            <v>Подр. способ</v>
          </cell>
          <cell r="AI582">
            <v>2</v>
          </cell>
          <cell r="AJ582" t="str">
            <v>ВЛ-6-10</v>
          </cell>
        </row>
        <row r="583">
          <cell r="C583" t="str">
            <v>Клинский</v>
          </cell>
          <cell r="F583">
            <v>0.89999999999999991</v>
          </cell>
          <cell r="G583">
            <v>1509.0891099999999</v>
          </cell>
          <cell r="AH583" t="str">
            <v>Подр. способ</v>
          </cell>
          <cell r="AI583">
            <v>2</v>
          </cell>
          <cell r="AJ583" t="str">
            <v>ВЛ-6-10</v>
          </cell>
        </row>
        <row r="584">
          <cell r="C584" t="str">
            <v>Клинский</v>
          </cell>
          <cell r="F584">
            <v>0.60000000000000009</v>
          </cell>
          <cell r="G584">
            <v>1006.0594</v>
          </cell>
          <cell r="AH584" t="str">
            <v>Подр. способ</v>
          </cell>
          <cell r="AI584">
            <v>2</v>
          </cell>
          <cell r="AJ584" t="str">
            <v>ВЛ-6-10</v>
          </cell>
        </row>
        <row r="585">
          <cell r="C585" t="str">
            <v>Клинский</v>
          </cell>
          <cell r="F585">
            <v>1.04</v>
          </cell>
          <cell r="G585">
            <v>1553.8613800000001</v>
          </cell>
          <cell r="AH585" t="str">
            <v>Подр. способ</v>
          </cell>
          <cell r="AI585">
            <v>1</v>
          </cell>
          <cell r="AJ585" t="str">
            <v>ВЛ-0,4</v>
          </cell>
        </row>
        <row r="586">
          <cell r="C586" t="str">
            <v>Клинский</v>
          </cell>
          <cell r="F586">
            <v>2.15</v>
          </cell>
          <cell r="G586">
            <v>1059.3860644000001</v>
          </cell>
          <cell r="AH586" t="str">
            <v>Хоз. способ</v>
          </cell>
          <cell r="AI586">
            <v>1</v>
          </cell>
          <cell r="AJ586" t="str">
            <v>ВЛ-0,4</v>
          </cell>
        </row>
        <row r="587">
          <cell r="C587" t="str">
            <v>Клинский</v>
          </cell>
          <cell r="F587">
            <v>0.7</v>
          </cell>
          <cell r="G587">
            <v>822.69063900000015</v>
          </cell>
          <cell r="AH587" t="str">
            <v>Хоз. способ</v>
          </cell>
          <cell r="AI587">
            <v>1</v>
          </cell>
          <cell r="AJ587" t="str">
            <v>ВЛ-0,4</v>
          </cell>
        </row>
        <row r="588">
          <cell r="C588" t="str">
            <v>Клинский</v>
          </cell>
          <cell r="F588">
            <v>0.95</v>
          </cell>
          <cell r="G588">
            <v>967.07782480000014</v>
          </cell>
          <cell r="AH588" t="str">
            <v>Хоз. способ</v>
          </cell>
          <cell r="AI588">
            <v>1</v>
          </cell>
          <cell r="AJ588" t="str">
            <v>ВЛ-0,4</v>
          </cell>
        </row>
        <row r="589">
          <cell r="C589" t="str">
            <v>Клинский</v>
          </cell>
          <cell r="F589">
            <v>0.73</v>
          </cell>
          <cell r="G589">
            <v>763.5989505</v>
          </cell>
          <cell r="AH589" t="str">
            <v>Хоз. способ</v>
          </cell>
          <cell r="AI589">
            <v>1</v>
          </cell>
          <cell r="AJ589" t="str">
            <v>ВЛ-0,4</v>
          </cell>
        </row>
        <row r="590">
          <cell r="C590" t="str">
            <v>Клинский</v>
          </cell>
          <cell r="F590">
            <v>1</v>
          </cell>
          <cell r="G590">
            <v>675.97361000000001</v>
          </cell>
          <cell r="AH590" t="str">
            <v>Подр. способ</v>
          </cell>
          <cell r="AI590">
            <v>1</v>
          </cell>
          <cell r="AJ590" t="str">
            <v>Стр. ч.</v>
          </cell>
        </row>
        <row r="591">
          <cell r="C591" t="str">
            <v>Клинский</v>
          </cell>
          <cell r="F591">
            <v>1</v>
          </cell>
          <cell r="G591">
            <v>719.86798999999996</v>
          </cell>
          <cell r="AH591" t="str">
            <v>Подр. способ</v>
          </cell>
          <cell r="AI591">
            <v>1</v>
          </cell>
          <cell r="AJ591" t="str">
            <v>Стр. ч.</v>
          </cell>
        </row>
        <row r="592">
          <cell r="C592" t="str">
            <v>Клинский</v>
          </cell>
          <cell r="F592">
            <v>2</v>
          </cell>
          <cell r="G592">
            <v>0</v>
          </cell>
          <cell r="AH592" t="str">
            <v>Кровля, двери</v>
          </cell>
          <cell r="AI592">
            <v>0</v>
          </cell>
          <cell r="AJ592" t="str">
            <v>Стр. ч.</v>
          </cell>
        </row>
        <row r="593">
          <cell r="C593">
            <v>0</v>
          </cell>
          <cell r="F593">
            <v>0</v>
          </cell>
          <cell r="G593">
            <v>11592.753479999999</v>
          </cell>
          <cell r="AH593">
            <v>0</v>
          </cell>
          <cell r="AI593" t="str">
            <v>Итог</v>
          </cell>
          <cell r="AJ593">
            <v>0</v>
          </cell>
        </row>
        <row r="594">
          <cell r="C594">
            <v>0</v>
          </cell>
          <cell r="F594">
            <v>0</v>
          </cell>
          <cell r="G594">
            <v>0</v>
          </cell>
          <cell r="AH594">
            <v>0</v>
          </cell>
          <cell r="AI594">
            <v>0</v>
          </cell>
          <cell r="AJ594">
            <v>0</v>
          </cell>
        </row>
        <row r="595">
          <cell r="C595" t="str">
            <v>Серпуховский</v>
          </cell>
          <cell r="F595">
            <v>1</v>
          </cell>
          <cell r="G595">
            <v>450</v>
          </cell>
          <cell r="AH595" t="str">
            <v>Хоз. способ</v>
          </cell>
          <cell r="AI595">
            <v>1</v>
          </cell>
          <cell r="AJ595" t="str">
            <v>Стр. ч.</v>
          </cell>
        </row>
        <row r="596">
          <cell r="C596" t="str">
            <v>Серпуховский</v>
          </cell>
          <cell r="F596">
            <v>1</v>
          </cell>
          <cell r="G596">
            <v>7200</v>
          </cell>
          <cell r="AH596" t="str">
            <v>Хоз. способ</v>
          </cell>
          <cell r="AI596">
            <v>1</v>
          </cell>
          <cell r="AJ596" t="str">
            <v>ЭО</v>
          </cell>
        </row>
        <row r="597">
          <cell r="C597" t="str">
            <v>Серпуховский</v>
          </cell>
          <cell r="F597">
            <v>1</v>
          </cell>
          <cell r="G597">
            <v>434.72473000000002</v>
          </cell>
          <cell r="AH597" t="str">
            <v>Подр. способ</v>
          </cell>
          <cell r="AI597">
            <v>1</v>
          </cell>
          <cell r="AJ597" t="str">
            <v>Стр. ч.</v>
          </cell>
        </row>
        <row r="598">
          <cell r="C598" t="str">
            <v>Серпуховский</v>
          </cell>
          <cell r="F598">
            <v>1</v>
          </cell>
          <cell r="G598">
            <v>6955.5956100000003</v>
          </cell>
          <cell r="AH598" t="str">
            <v>Подр. способ</v>
          </cell>
          <cell r="AI598">
            <v>3</v>
          </cell>
          <cell r="AJ598" t="str">
            <v>ЭО</v>
          </cell>
        </row>
        <row r="599">
          <cell r="C599" t="str">
            <v>Серпуховский</v>
          </cell>
          <cell r="F599">
            <v>1</v>
          </cell>
          <cell r="G599">
            <v>3477.79781</v>
          </cell>
          <cell r="AH599" t="str">
            <v>Подр. способ</v>
          </cell>
          <cell r="AI599">
            <v>2</v>
          </cell>
          <cell r="AJ599" t="str">
            <v>ЭО</v>
          </cell>
        </row>
        <row r="600">
          <cell r="C600" t="str">
            <v>Серпуховский</v>
          </cell>
          <cell r="F600">
            <v>0</v>
          </cell>
          <cell r="G600">
            <v>2086.67868</v>
          </cell>
          <cell r="AH600" t="str">
            <v>Подр. способ</v>
          </cell>
          <cell r="AI600">
            <v>2</v>
          </cell>
          <cell r="AJ600" t="str">
            <v>ЭО</v>
          </cell>
        </row>
        <row r="601">
          <cell r="C601" t="str">
            <v>Серпуховский</v>
          </cell>
          <cell r="F601">
            <v>0</v>
          </cell>
          <cell r="G601">
            <v>1391.1191200000001</v>
          </cell>
          <cell r="AH601" t="str">
            <v>Подр. способ</v>
          </cell>
          <cell r="AI601">
            <v>2</v>
          </cell>
          <cell r="AJ601" t="str">
            <v>ЭО</v>
          </cell>
        </row>
        <row r="602">
          <cell r="C602" t="str">
            <v>Серпуховский</v>
          </cell>
          <cell r="F602">
            <v>2</v>
          </cell>
          <cell r="G602">
            <v>0</v>
          </cell>
          <cell r="AH602" t="str">
            <v>Кровля, двери</v>
          </cell>
          <cell r="AI602">
            <v>0</v>
          </cell>
          <cell r="AJ602" t="str">
            <v>Стр. ч.</v>
          </cell>
        </row>
        <row r="603">
          <cell r="C603">
            <v>0</v>
          </cell>
          <cell r="F603">
            <v>0</v>
          </cell>
          <cell r="G603">
            <v>15040.32034</v>
          </cell>
          <cell r="AH603">
            <v>0</v>
          </cell>
          <cell r="AI603" t="str">
            <v>Итог</v>
          </cell>
          <cell r="AJ603">
            <v>0</v>
          </cell>
        </row>
        <row r="604">
          <cell r="C604">
            <v>0</v>
          </cell>
          <cell r="F604">
            <v>0</v>
          </cell>
          <cell r="G604">
            <v>0</v>
          </cell>
          <cell r="AH604">
            <v>0</v>
          </cell>
          <cell r="AI604">
            <v>0</v>
          </cell>
          <cell r="AJ604">
            <v>0</v>
          </cell>
        </row>
        <row r="605">
          <cell r="C605" t="str">
            <v>Орехово-Зуевский</v>
          </cell>
          <cell r="F605">
            <v>0.28999999999999998</v>
          </cell>
          <cell r="G605">
            <v>315</v>
          </cell>
          <cell r="AH605" t="str">
            <v>Хоз. способ</v>
          </cell>
          <cell r="AI605">
            <v>1</v>
          </cell>
          <cell r="AJ605" t="str">
            <v>ВЛ-0,4</v>
          </cell>
        </row>
        <row r="606">
          <cell r="C606" t="str">
            <v>Орехово-Зуевский</v>
          </cell>
          <cell r="F606">
            <v>0.52</v>
          </cell>
          <cell r="G606">
            <v>585</v>
          </cell>
          <cell r="AH606" t="str">
            <v>Хоз. способ</v>
          </cell>
          <cell r="AI606">
            <v>1</v>
          </cell>
          <cell r="AJ606" t="str">
            <v>ВЛ-0,4</v>
          </cell>
        </row>
        <row r="607">
          <cell r="C607" t="str">
            <v>Орехово-Зуевский</v>
          </cell>
          <cell r="F607">
            <v>1</v>
          </cell>
          <cell r="G607">
            <v>281.20022999999998</v>
          </cell>
          <cell r="AH607" t="str">
            <v>Подр. способ</v>
          </cell>
          <cell r="AI607">
            <v>1</v>
          </cell>
          <cell r="AJ607" t="str">
            <v>Стр. ч.</v>
          </cell>
        </row>
        <row r="608">
          <cell r="C608" t="str">
            <v>Орехово-Зуевский</v>
          </cell>
          <cell r="F608">
            <v>1</v>
          </cell>
          <cell r="G608">
            <v>1042.12626</v>
          </cell>
          <cell r="AH608" t="str">
            <v>Подр. способ</v>
          </cell>
          <cell r="AI608">
            <v>1</v>
          </cell>
          <cell r="AJ608" t="str">
            <v>Стр. ч.</v>
          </cell>
        </row>
        <row r="609">
          <cell r="C609" t="str">
            <v>Орехово-Зуевский</v>
          </cell>
          <cell r="F609">
            <v>0.62</v>
          </cell>
          <cell r="G609">
            <v>1170</v>
          </cell>
          <cell r="AH609" t="str">
            <v>Хоз. способ</v>
          </cell>
          <cell r="AI609">
            <v>1</v>
          </cell>
          <cell r="AJ609" t="str">
            <v>КЛ-0,4</v>
          </cell>
        </row>
        <row r="610">
          <cell r="C610" t="str">
            <v>Орехово-Зуевский</v>
          </cell>
          <cell r="F610">
            <v>1</v>
          </cell>
          <cell r="G610">
            <v>221.33502999999999</v>
          </cell>
          <cell r="AH610" t="str">
            <v>Подр. способ</v>
          </cell>
          <cell r="AI610">
            <v>1</v>
          </cell>
          <cell r="AJ610" t="str">
            <v>Стр. ч.</v>
          </cell>
        </row>
        <row r="611">
          <cell r="C611" t="str">
            <v>Орехово-Зуевский</v>
          </cell>
          <cell r="F611">
            <v>1</v>
          </cell>
          <cell r="G611">
            <v>184.71211</v>
          </cell>
          <cell r="AH611" t="str">
            <v>Подр. способ</v>
          </cell>
          <cell r="AI611">
            <v>1</v>
          </cell>
          <cell r="AJ611" t="str">
            <v>Стр. ч.</v>
          </cell>
        </row>
        <row r="612">
          <cell r="C612" t="str">
            <v>Орехово-Зуевский</v>
          </cell>
          <cell r="F612">
            <v>1</v>
          </cell>
          <cell r="G612">
            <v>213.87672000000001</v>
          </cell>
          <cell r="AH612" t="str">
            <v>Подр. способ</v>
          </cell>
          <cell r="AI612">
            <v>1</v>
          </cell>
          <cell r="AJ612" t="str">
            <v>Стр. ч.</v>
          </cell>
        </row>
        <row r="613">
          <cell r="C613" t="str">
            <v>Орехово-Зуевский</v>
          </cell>
          <cell r="F613">
            <v>1</v>
          </cell>
          <cell r="G613">
            <v>132.25416999999999</v>
          </cell>
          <cell r="AH613" t="str">
            <v>Подр. способ</v>
          </cell>
          <cell r="AI613">
            <v>1</v>
          </cell>
          <cell r="AJ613" t="str">
            <v>Стр. ч.</v>
          </cell>
        </row>
        <row r="614">
          <cell r="C614" t="str">
            <v>Орехово-Зуевский</v>
          </cell>
          <cell r="F614">
            <v>0.15</v>
          </cell>
          <cell r="G614">
            <v>225</v>
          </cell>
          <cell r="AH614" t="str">
            <v>Хоз. способ</v>
          </cell>
          <cell r="AI614">
            <v>1</v>
          </cell>
          <cell r="AJ614" t="str">
            <v>ВЛ-0,4</v>
          </cell>
        </row>
        <row r="615">
          <cell r="C615" t="str">
            <v>Орехово-Зуевский</v>
          </cell>
          <cell r="F615">
            <v>0.6</v>
          </cell>
          <cell r="G615">
            <v>1558.2251200000001</v>
          </cell>
          <cell r="AH615" t="str">
            <v>Подр. способ</v>
          </cell>
          <cell r="AI615">
            <v>1</v>
          </cell>
          <cell r="AJ615" t="str">
            <v>КЛ-0,4</v>
          </cell>
        </row>
        <row r="616">
          <cell r="C616" t="str">
            <v>Орехово-Зуевский</v>
          </cell>
          <cell r="F616">
            <v>4.2</v>
          </cell>
          <cell r="G616">
            <v>8310.5463600000003</v>
          </cell>
          <cell r="AH616" t="str">
            <v>Подр. способ</v>
          </cell>
          <cell r="AI616">
            <v>3</v>
          </cell>
          <cell r="AJ616" t="str">
            <v>КЛ-6-10</v>
          </cell>
        </row>
        <row r="617">
          <cell r="C617" t="str">
            <v>Орехово-Зуевский</v>
          </cell>
          <cell r="F617">
            <v>2.1</v>
          </cell>
          <cell r="G617">
            <v>4155.2731800000001</v>
          </cell>
          <cell r="AH617" t="str">
            <v>Подр. способ</v>
          </cell>
          <cell r="AI617">
            <v>2</v>
          </cell>
          <cell r="AJ617" t="str">
            <v>КЛ-6-10</v>
          </cell>
        </row>
        <row r="618">
          <cell r="C618" t="str">
            <v>Орехово-Зуевский</v>
          </cell>
          <cell r="F618">
            <v>1.26</v>
          </cell>
          <cell r="G618">
            <v>2493.163908</v>
          </cell>
          <cell r="AH618" t="str">
            <v>Подр. способ</v>
          </cell>
          <cell r="AI618">
            <v>2</v>
          </cell>
          <cell r="AJ618" t="str">
            <v>КЛ-6-10</v>
          </cell>
        </row>
        <row r="619">
          <cell r="C619" t="str">
            <v>Орехово-Зуевский</v>
          </cell>
          <cell r="F619">
            <v>0.84000000000000008</v>
          </cell>
          <cell r="G619">
            <v>1662.1092699999999</v>
          </cell>
          <cell r="AH619" t="str">
            <v>Подр. способ</v>
          </cell>
          <cell r="AI619">
            <v>2</v>
          </cell>
          <cell r="AJ619" t="str">
            <v>КЛ-6-10</v>
          </cell>
        </row>
        <row r="620">
          <cell r="C620" t="str">
            <v>Орехово-Зуевский</v>
          </cell>
          <cell r="F620">
            <v>1</v>
          </cell>
          <cell r="G620">
            <v>0</v>
          </cell>
          <cell r="AH620" t="str">
            <v>Кровля, двери</v>
          </cell>
          <cell r="AI620">
            <v>0</v>
          </cell>
          <cell r="AJ620" t="str">
            <v>Стр. ч.</v>
          </cell>
        </row>
        <row r="621">
          <cell r="C621">
            <v>0</v>
          </cell>
          <cell r="F621">
            <v>0</v>
          </cell>
          <cell r="G621">
            <v>14239.276</v>
          </cell>
          <cell r="AH621">
            <v>0</v>
          </cell>
          <cell r="AI621" t="str">
            <v>Итог</v>
          </cell>
          <cell r="AJ621">
            <v>0</v>
          </cell>
        </row>
        <row r="622">
          <cell r="C622">
            <v>0</v>
          </cell>
          <cell r="F622">
            <v>0</v>
          </cell>
          <cell r="G622">
            <v>0</v>
          </cell>
          <cell r="AH622">
            <v>0</v>
          </cell>
          <cell r="AI622">
            <v>0</v>
          </cell>
          <cell r="AJ622">
            <v>0</v>
          </cell>
        </row>
        <row r="623">
          <cell r="C623" t="str">
            <v>Г.о. Дзержинский</v>
          </cell>
          <cell r="F623">
            <v>1</v>
          </cell>
          <cell r="G623">
            <v>2177.5749999999998</v>
          </cell>
          <cell r="AH623" t="str">
            <v>Подр. способ</v>
          </cell>
          <cell r="AI623">
            <v>1</v>
          </cell>
          <cell r="AJ623" t="str">
            <v>ЭО</v>
          </cell>
        </row>
        <row r="624">
          <cell r="C624" t="str">
            <v>Г.о. Дзержинский</v>
          </cell>
          <cell r="F624">
            <v>1</v>
          </cell>
          <cell r="G624">
            <v>506.05</v>
          </cell>
          <cell r="AH624" t="str">
            <v>Подр. способ</v>
          </cell>
          <cell r="AI624">
            <v>1</v>
          </cell>
          <cell r="AJ624" t="str">
            <v>Стр. ч.</v>
          </cell>
        </row>
        <row r="625">
          <cell r="C625" t="str">
            <v>Г.о. Дзержинский</v>
          </cell>
          <cell r="F625">
            <v>1.6</v>
          </cell>
          <cell r="G625">
            <v>2881.375</v>
          </cell>
          <cell r="AH625" t="str">
            <v>Подр. способ</v>
          </cell>
          <cell r="AI625">
            <v>3</v>
          </cell>
          <cell r="AJ625" t="str">
            <v>КЛ-6-10</v>
          </cell>
        </row>
        <row r="626">
          <cell r="C626" t="str">
            <v>Г.о. Дзержинский</v>
          </cell>
          <cell r="F626">
            <v>0.8</v>
          </cell>
          <cell r="G626">
            <v>1440.6875</v>
          </cell>
          <cell r="AH626" t="str">
            <v>Подр. способ</v>
          </cell>
          <cell r="AI626">
            <v>2</v>
          </cell>
          <cell r="AJ626" t="str">
            <v>КЛ-6-10</v>
          </cell>
        </row>
        <row r="627">
          <cell r="C627" t="str">
            <v>Г.о. Дзержинский</v>
          </cell>
          <cell r="F627">
            <v>0.48</v>
          </cell>
          <cell r="G627">
            <v>864.41250000000002</v>
          </cell>
          <cell r="AH627" t="str">
            <v>Подр. способ</v>
          </cell>
          <cell r="AI627">
            <v>2</v>
          </cell>
          <cell r="AJ627" t="str">
            <v>КЛ-6-10</v>
          </cell>
        </row>
        <row r="628">
          <cell r="C628" t="str">
            <v>Г.о. Дзержинский</v>
          </cell>
          <cell r="F628">
            <v>0.32000000000000006</v>
          </cell>
          <cell r="G628">
            <v>576.27499999999998</v>
          </cell>
          <cell r="AH628" t="str">
            <v>Подр. способ</v>
          </cell>
          <cell r="AI628">
            <v>2</v>
          </cell>
          <cell r="AJ628" t="str">
            <v>КЛ-6-10</v>
          </cell>
        </row>
        <row r="629">
          <cell r="C629" t="str">
            <v>Г.о. Дзержинский</v>
          </cell>
          <cell r="F629">
            <v>1</v>
          </cell>
          <cell r="G629">
            <v>5940</v>
          </cell>
          <cell r="AH629" t="str">
            <v>Хоз. способ</v>
          </cell>
          <cell r="AI629">
            <v>1</v>
          </cell>
          <cell r="AJ629" t="str">
            <v>ЭО</v>
          </cell>
        </row>
        <row r="630">
          <cell r="C630" t="str">
            <v>Г.о. Дзержинский</v>
          </cell>
          <cell r="F630">
            <v>1</v>
          </cell>
          <cell r="G630">
            <v>0</v>
          </cell>
          <cell r="AH630" t="str">
            <v>Кровля, двери</v>
          </cell>
          <cell r="AI630">
            <v>0</v>
          </cell>
          <cell r="AJ630" t="str">
            <v>Стр. ч.</v>
          </cell>
        </row>
        <row r="631">
          <cell r="C631">
            <v>0</v>
          </cell>
          <cell r="F631">
            <v>0</v>
          </cell>
          <cell r="G631">
            <v>11505</v>
          </cell>
          <cell r="AH631">
            <v>0</v>
          </cell>
          <cell r="AI631" t="str">
            <v>Итог</v>
          </cell>
          <cell r="AJ631">
            <v>0</v>
          </cell>
        </row>
        <row r="632">
          <cell r="C632">
            <v>0</v>
          </cell>
          <cell r="F632">
            <v>0</v>
          </cell>
          <cell r="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C633" t="str">
            <v>р.п. Пески (Коломенский)</v>
          </cell>
          <cell r="F633">
            <v>1.05</v>
          </cell>
          <cell r="G633">
            <v>1250.6006299999999</v>
          </cell>
          <cell r="AH633" t="str">
            <v>Подр. способ</v>
          </cell>
          <cell r="AI633">
            <v>1</v>
          </cell>
          <cell r="AJ633" t="str">
            <v>ВЛ-0,4</v>
          </cell>
        </row>
        <row r="634">
          <cell r="C634" t="str">
            <v>р.п. Пески (Коломенский)</v>
          </cell>
          <cell r="F634">
            <v>0.6</v>
          </cell>
          <cell r="G634">
            <v>682.14580999999998</v>
          </cell>
          <cell r="AH634" t="str">
            <v>Подр. способ</v>
          </cell>
          <cell r="AI634">
            <v>1</v>
          </cell>
          <cell r="AJ634" t="str">
            <v>ВЛ-0,4</v>
          </cell>
        </row>
        <row r="635">
          <cell r="C635" t="str">
            <v>р.п. Пески (Коломенский)</v>
          </cell>
          <cell r="F635">
            <v>1.4</v>
          </cell>
          <cell r="G635">
            <v>1591.67356</v>
          </cell>
          <cell r="AH635" t="str">
            <v>Подр. способ</v>
          </cell>
          <cell r="AI635">
            <v>1</v>
          </cell>
          <cell r="AJ635" t="str">
            <v>ВЛ-0,4</v>
          </cell>
        </row>
        <row r="636">
          <cell r="C636" t="str">
            <v>р.п. Пески (Коломенский)</v>
          </cell>
          <cell r="F636">
            <v>1.8</v>
          </cell>
          <cell r="G636">
            <v>2046.43742</v>
          </cell>
          <cell r="AH636" t="str">
            <v>Подр. способ</v>
          </cell>
          <cell r="AI636">
            <v>1</v>
          </cell>
          <cell r="AJ636" t="str">
            <v>ВЛ-0,4</v>
          </cell>
        </row>
        <row r="637">
          <cell r="C637" t="str">
            <v>р.п. Пески (Коломенский)</v>
          </cell>
          <cell r="F637">
            <v>0.8</v>
          </cell>
          <cell r="G637">
            <v>874.54591000000005</v>
          </cell>
          <cell r="AH637" t="str">
            <v>Подр. способ</v>
          </cell>
          <cell r="AI637">
            <v>1</v>
          </cell>
          <cell r="AJ637" t="str">
            <v>ВЛ-0,4</v>
          </cell>
        </row>
        <row r="638">
          <cell r="C638" t="str">
            <v>р.п. Пески (Коломенский)</v>
          </cell>
          <cell r="F638">
            <v>2.2000000000000002</v>
          </cell>
          <cell r="G638">
            <v>4984.9116700000004</v>
          </cell>
          <cell r="AH638" t="str">
            <v>Подр. способ</v>
          </cell>
          <cell r="AI638">
            <v>3</v>
          </cell>
          <cell r="AJ638" t="str">
            <v>ВЛ-6-10</v>
          </cell>
        </row>
        <row r="639">
          <cell r="C639" t="str">
            <v>р.п. Пески (Коломенский)</v>
          </cell>
          <cell r="F639">
            <v>1.1000000000000001</v>
          </cell>
          <cell r="G639">
            <v>2492.4558400000001</v>
          </cell>
          <cell r="AH639" t="str">
            <v>Подр. способ</v>
          </cell>
          <cell r="AI639">
            <v>2</v>
          </cell>
          <cell r="AJ639" t="str">
            <v>ВЛ-6-10</v>
          </cell>
        </row>
        <row r="640">
          <cell r="C640" t="str">
            <v>р.п. Пески (Коломенский)</v>
          </cell>
          <cell r="F640">
            <v>0.66</v>
          </cell>
          <cell r="G640">
            <v>1495.4735000000001</v>
          </cell>
          <cell r="AH640" t="str">
            <v>Подр. способ</v>
          </cell>
          <cell r="AI640">
            <v>2</v>
          </cell>
          <cell r="AJ640" t="str">
            <v>ВЛ-6-10</v>
          </cell>
        </row>
        <row r="641">
          <cell r="C641" t="str">
            <v>р.п. Пески (Коломенский)</v>
          </cell>
          <cell r="F641">
            <v>0.44000000000000006</v>
          </cell>
          <cell r="G641">
            <v>996.98233000000005</v>
          </cell>
          <cell r="AH641" t="str">
            <v>Подр. способ</v>
          </cell>
          <cell r="AI641">
            <v>2</v>
          </cell>
          <cell r="AJ641" t="str">
            <v>ВЛ-6-10</v>
          </cell>
        </row>
        <row r="642">
          <cell r="C642" t="str">
            <v>р.п. Пески (Коломенский)</v>
          </cell>
          <cell r="F642">
            <v>1</v>
          </cell>
          <cell r="G642">
            <v>0</v>
          </cell>
          <cell r="AH642" t="str">
            <v>Кровля, двери</v>
          </cell>
          <cell r="AI642">
            <v>0</v>
          </cell>
          <cell r="AJ642" t="str">
            <v>Стр. ч.</v>
          </cell>
        </row>
        <row r="643">
          <cell r="C643">
            <v>0</v>
          </cell>
          <cell r="F643">
            <v>0</v>
          </cell>
          <cell r="G643">
            <v>11430.315000000001</v>
          </cell>
          <cell r="AH643">
            <v>0</v>
          </cell>
          <cell r="AI643" t="str">
            <v>Итог</v>
          </cell>
          <cell r="AJ643">
            <v>0</v>
          </cell>
        </row>
        <row r="644">
          <cell r="C644">
            <v>0</v>
          </cell>
          <cell r="F644">
            <v>0</v>
          </cell>
          <cell r="G644">
            <v>0</v>
          </cell>
          <cell r="AH644">
            <v>0</v>
          </cell>
          <cell r="AI644">
            <v>0</v>
          </cell>
          <cell r="AJ644">
            <v>0</v>
          </cell>
        </row>
        <row r="645">
          <cell r="C645" t="str">
            <v>Коломенский</v>
          </cell>
          <cell r="F645">
            <v>1</v>
          </cell>
          <cell r="G645">
            <v>1346.1140700000001</v>
          </cell>
          <cell r="AH645" t="str">
            <v>Подр. способ</v>
          </cell>
          <cell r="AI645">
            <v>1</v>
          </cell>
          <cell r="AJ645" t="str">
            <v>Стр. ч.</v>
          </cell>
        </row>
        <row r="646">
          <cell r="C646" t="str">
            <v>Коломенский</v>
          </cell>
          <cell r="F646">
            <v>1</v>
          </cell>
          <cell r="G646">
            <v>588.92489999999998</v>
          </cell>
          <cell r="AH646" t="str">
            <v>Подр. способ</v>
          </cell>
          <cell r="AI646">
            <v>1</v>
          </cell>
          <cell r="AJ646" t="str">
            <v>ЭО</v>
          </cell>
        </row>
        <row r="647">
          <cell r="C647" t="str">
            <v>Коломенский</v>
          </cell>
          <cell r="F647">
            <v>1.9</v>
          </cell>
          <cell r="G647">
            <v>2103.3031999999998</v>
          </cell>
          <cell r="AH647" t="str">
            <v>Подр. способ</v>
          </cell>
          <cell r="AI647">
            <v>1</v>
          </cell>
          <cell r="AJ647" t="str">
            <v>ВЛ-0,4</v>
          </cell>
        </row>
        <row r="648">
          <cell r="C648" t="str">
            <v>Коломенский</v>
          </cell>
          <cell r="F648">
            <v>3.3</v>
          </cell>
          <cell r="G648">
            <v>3617.6815000000001</v>
          </cell>
          <cell r="AH648" t="str">
            <v>Подр. способ</v>
          </cell>
          <cell r="AI648">
            <v>3</v>
          </cell>
          <cell r="AJ648" t="str">
            <v>ВЛ-0,4</v>
          </cell>
        </row>
        <row r="649">
          <cell r="C649" t="str">
            <v>Коломенский</v>
          </cell>
          <cell r="F649">
            <v>1.65</v>
          </cell>
          <cell r="G649">
            <v>1808.8407500000001</v>
          </cell>
          <cell r="AH649" t="str">
            <v>Подр. способ</v>
          </cell>
          <cell r="AI649">
            <v>2</v>
          </cell>
          <cell r="AJ649" t="str">
            <v>ВЛ-0,4</v>
          </cell>
        </row>
        <row r="650">
          <cell r="C650" t="str">
            <v>Коломенский</v>
          </cell>
          <cell r="F650">
            <v>0.98999999999999988</v>
          </cell>
          <cell r="G650">
            <v>1085.3044500000001</v>
          </cell>
          <cell r="AH650" t="str">
            <v>Подр. способ</v>
          </cell>
          <cell r="AI650">
            <v>2</v>
          </cell>
          <cell r="AJ650" t="str">
            <v>ВЛ-0,4</v>
          </cell>
        </row>
        <row r="651">
          <cell r="C651" t="str">
            <v>Коломенский</v>
          </cell>
          <cell r="F651">
            <v>0.66</v>
          </cell>
          <cell r="G651">
            <v>723.53629999999998</v>
          </cell>
          <cell r="AH651" t="str">
            <v>Подр. способ</v>
          </cell>
          <cell r="AI651">
            <v>2</v>
          </cell>
          <cell r="AJ651" t="str">
            <v>ВЛ-0,4</v>
          </cell>
        </row>
        <row r="652">
          <cell r="C652" t="str">
            <v>Коломенский</v>
          </cell>
          <cell r="F652">
            <v>0.7</v>
          </cell>
          <cell r="G652">
            <v>715.12309000000005</v>
          </cell>
          <cell r="AH652" t="str">
            <v>Подр. способ</v>
          </cell>
          <cell r="AI652">
            <v>1</v>
          </cell>
          <cell r="AJ652" t="str">
            <v>ВЛ-6-10</v>
          </cell>
        </row>
        <row r="653">
          <cell r="C653" t="str">
            <v>Коломенский</v>
          </cell>
          <cell r="F653">
            <v>1.6</v>
          </cell>
          <cell r="G653">
            <v>1749.9482399999999</v>
          </cell>
          <cell r="AH653" t="str">
            <v>Подр. способ</v>
          </cell>
          <cell r="AI653">
            <v>1</v>
          </cell>
          <cell r="AJ653" t="str">
            <v>ВЛ-0,4</v>
          </cell>
        </row>
        <row r="654">
          <cell r="C654" t="str">
            <v>Коломенский</v>
          </cell>
          <cell r="F654">
            <v>0.49</v>
          </cell>
          <cell r="G654">
            <v>335</v>
          </cell>
          <cell r="AH654" t="str">
            <v>Хоз. способ</v>
          </cell>
          <cell r="AI654">
            <v>1</v>
          </cell>
          <cell r="AJ654" t="str">
            <v>ВЛ-0,4</v>
          </cell>
        </row>
        <row r="655">
          <cell r="C655" t="str">
            <v>Коломенский</v>
          </cell>
          <cell r="F655">
            <v>1</v>
          </cell>
          <cell r="G655">
            <v>0</v>
          </cell>
          <cell r="AH655" t="str">
            <v>Кровля, двери</v>
          </cell>
          <cell r="AI655">
            <v>0</v>
          </cell>
          <cell r="AJ655" t="str">
            <v>Стр. ч.</v>
          </cell>
        </row>
        <row r="656">
          <cell r="C656">
            <v>0</v>
          </cell>
          <cell r="F656">
            <v>0</v>
          </cell>
          <cell r="G656">
            <v>10456.094999999999</v>
          </cell>
          <cell r="AH656">
            <v>0</v>
          </cell>
          <cell r="AI656" t="str">
            <v>Итог</v>
          </cell>
          <cell r="AJ656">
            <v>0</v>
          </cell>
        </row>
        <row r="657">
          <cell r="C657">
            <v>0</v>
          </cell>
          <cell r="F657">
            <v>0</v>
          </cell>
          <cell r="G657">
            <v>0</v>
          </cell>
          <cell r="AH657">
            <v>0</v>
          </cell>
          <cell r="AI657">
            <v>0</v>
          </cell>
          <cell r="AJ657">
            <v>0</v>
          </cell>
        </row>
        <row r="658">
          <cell r="C658" t="str">
            <v>Г.о. Восход</v>
          </cell>
          <cell r="F658">
            <v>1</v>
          </cell>
          <cell r="G658">
            <v>2373.7249999999999</v>
          </cell>
          <cell r="AH658" t="str">
            <v>Подр. способ</v>
          </cell>
          <cell r="AI658">
            <v>3</v>
          </cell>
          <cell r="AJ658" t="str">
            <v>ЭО</v>
          </cell>
        </row>
        <row r="659">
          <cell r="C659" t="str">
            <v>Г.о. Восход</v>
          </cell>
          <cell r="F659">
            <v>1</v>
          </cell>
          <cell r="G659">
            <v>1186.8625</v>
          </cell>
          <cell r="AH659" t="str">
            <v>Подр. способ</v>
          </cell>
          <cell r="AI659">
            <v>2</v>
          </cell>
          <cell r="AJ659" t="str">
            <v>ЭО</v>
          </cell>
        </row>
        <row r="660">
          <cell r="C660" t="str">
            <v>Г.о. Восход</v>
          </cell>
          <cell r="F660">
            <v>0</v>
          </cell>
          <cell r="G660">
            <v>712.11749999999995</v>
          </cell>
          <cell r="AH660" t="str">
            <v>Подр. способ</v>
          </cell>
          <cell r="AI660">
            <v>2</v>
          </cell>
          <cell r="AJ660" t="str">
            <v>ЭО</v>
          </cell>
        </row>
        <row r="661">
          <cell r="C661" t="str">
            <v>Г.о. Восход</v>
          </cell>
          <cell r="F661">
            <v>0</v>
          </cell>
          <cell r="G661">
            <v>474.745</v>
          </cell>
          <cell r="AH661" t="str">
            <v>Подр. способ</v>
          </cell>
          <cell r="AI661">
            <v>2</v>
          </cell>
          <cell r="AJ661" t="str">
            <v>ЭО</v>
          </cell>
        </row>
        <row r="662">
          <cell r="C662" t="str">
            <v>Г.о. Восход</v>
          </cell>
          <cell r="F662">
            <v>1</v>
          </cell>
          <cell r="G662">
            <v>2373.7249999999999</v>
          </cell>
          <cell r="AH662" t="str">
            <v>Подр. способ</v>
          </cell>
          <cell r="AI662">
            <v>3</v>
          </cell>
          <cell r="AJ662" t="str">
            <v>ЭО</v>
          </cell>
        </row>
        <row r="663">
          <cell r="C663" t="str">
            <v>Г.о. Восход</v>
          </cell>
          <cell r="F663">
            <v>1</v>
          </cell>
          <cell r="G663">
            <v>1186.8625</v>
          </cell>
          <cell r="AH663" t="str">
            <v>Подр. способ</v>
          </cell>
          <cell r="AI663">
            <v>2</v>
          </cell>
          <cell r="AJ663" t="str">
            <v>ЭО</v>
          </cell>
        </row>
        <row r="664">
          <cell r="C664" t="str">
            <v>Г.о. Восход</v>
          </cell>
          <cell r="F664">
            <v>0</v>
          </cell>
          <cell r="G664">
            <v>712.11749999999995</v>
          </cell>
          <cell r="AH664" t="str">
            <v>Подр. способ</v>
          </cell>
          <cell r="AI664">
            <v>2</v>
          </cell>
          <cell r="AJ664" t="str">
            <v>ЭО</v>
          </cell>
        </row>
        <row r="665">
          <cell r="C665" t="str">
            <v>Г.о. Восход</v>
          </cell>
          <cell r="F665">
            <v>0</v>
          </cell>
          <cell r="G665">
            <v>474.745</v>
          </cell>
          <cell r="AH665" t="str">
            <v>Подр. способ</v>
          </cell>
          <cell r="AI665">
            <v>2</v>
          </cell>
          <cell r="AJ665" t="str">
            <v>ЭО</v>
          </cell>
        </row>
        <row r="666">
          <cell r="C666" t="str">
            <v>Г.о. Восход</v>
          </cell>
          <cell r="F666">
            <v>1</v>
          </cell>
          <cell r="G666">
            <v>2373.7249999999999</v>
          </cell>
          <cell r="AH666" t="str">
            <v>Подр. способ</v>
          </cell>
          <cell r="AI666">
            <v>3</v>
          </cell>
          <cell r="AJ666" t="str">
            <v>ЭО</v>
          </cell>
        </row>
        <row r="667">
          <cell r="C667" t="str">
            <v>Г.о. Восход</v>
          </cell>
          <cell r="F667">
            <v>1</v>
          </cell>
          <cell r="G667">
            <v>1186.8625</v>
          </cell>
          <cell r="AH667" t="str">
            <v>Подр. способ</v>
          </cell>
          <cell r="AI667">
            <v>2</v>
          </cell>
          <cell r="AJ667" t="str">
            <v>ЭО</v>
          </cell>
        </row>
        <row r="668">
          <cell r="C668" t="str">
            <v>Г.о. Восход</v>
          </cell>
          <cell r="F668">
            <v>0</v>
          </cell>
          <cell r="G668">
            <v>712.11749999999995</v>
          </cell>
          <cell r="AH668" t="str">
            <v>Подр. способ</v>
          </cell>
          <cell r="AI668">
            <v>2</v>
          </cell>
          <cell r="AJ668" t="str">
            <v>ЭО</v>
          </cell>
        </row>
        <row r="669">
          <cell r="C669" t="str">
            <v>Г.о. Восход</v>
          </cell>
          <cell r="F669">
            <v>0</v>
          </cell>
          <cell r="G669">
            <v>474.745</v>
          </cell>
          <cell r="AH669" t="str">
            <v>Подр. способ</v>
          </cell>
          <cell r="AI669">
            <v>2</v>
          </cell>
          <cell r="AJ669" t="str">
            <v>ЭО</v>
          </cell>
        </row>
        <row r="670">
          <cell r="C670" t="str">
            <v>Г.о. Восход</v>
          </cell>
          <cell r="F670">
            <v>1</v>
          </cell>
          <cell r="G670">
            <v>2373.7249999999999</v>
          </cell>
          <cell r="AH670" t="str">
            <v>Подр. способ</v>
          </cell>
          <cell r="AI670">
            <v>3</v>
          </cell>
          <cell r="AJ670" t="str">
            <v>ЭО</v>
          </cell>
        </row>
        <row r="671">
          <cell r="C671" t="str">
            <v>Г.о. Восход</v>
          </cell>
          <cell r="F671">
            <v>1</v>
          </cell>
          <cell r="G671">
            <v>1186.8625</v>
          </cell>
          <cell r="AH671" t="str">
            <v>Подр. способ</v>
          </cell>
          <cell r="AI671">
            <v>2</v>
          </cell>
          <cell r="AJ671" t="str">
            <v>ЭО</v>
          </cell>
        </row>
        <row r="672">
          <cell r="C672" t="str">
            <v>Г.о. Восход</v>
          </cell>
          <cell r="F672">
            <v>0</v>
          </cell>
          <cell r="G672">
            <v>712.11749999999995</v>
          </cell>
          <cell r="AH672" t="str">
            <v>Подр. способ</v>
          </cell>
          <cell r="AI672">
            <v>2</v>
          </cell>
          <cell r="AJ672" t="str">
            <v>ЭО</v>
          </cell>
        </row>
        <row r="673">
          <cell r="C673" t="str">
            <v>Г.о. Восход</v>
          </cell>
          <cell r="F673">
            <v>0</v>
          </cell>
          <cell r="G673">
            <v>474.745</v>
          </cell>
          <cell r="AH673" t="str">
            <v>Подр. способ</v>
          </cell>
          <cell r="AI673">
            <v>2</v>
          </cell>
          <cell r="AJ673" t="str">
            <v>ЭО</v>
          </cell>
        </row>
        <row r="674">
          <cell r="C674" t="str">
            <v>Г.о. Восход</v>
          </cell>
          <cell r="F674">
            <v>1</v>
          </cell>
          <cell r="G674">
            <v>0</v>
          </cell>
          <cell r="AH674" t="str">
            <v>Кровля, двери</v>
          </cell>
          <cell r="AI674">
            <v>0</v>
          </cell>
          <cell r="AJ674" t="str">
            <v>Стр. ч.</v>
          </cell>
        </row>
        <row r="675">
          <cell r="C675">
            <v>0</v>
          </cell>
          <cell r="F675">
            <v>0</v>
          </cell>
          <cell r="G675">
            <v>9494.9</v>
          </cell>
          <cell r="AH675">
            <v>0</v>
          </cell>
          <cell r="AI675" t="str">
            <v>Итог</v>
          </cell>
          <cell r="AJ675">
            <v>0</v>
          </cell>
        </row>
        <row r="676">
          <cell r="C676">
            <v>0</v>
          </cell>
          <cell r="F676">
            <v>0</v>
          </cell>
          <cell r="G676">
            <v>0</v>
          </cell>
          <cell r="AH676">
            <v>0</v>
          </cell>
          <cell r="AI676">
            <v>0</v>
          </cell>
          <cell r="AJ676">
            <v>0</v>
          </cell>
        </row>
        <row r="677">
          <cell r="C677" t="str">
            <v>Серебряно-Прудский</v>
          </cell>
          <cell r="F677">
            <v>1</v>
          </cell>
          <cell r="G677">
            <v>1041.8023000000001</v>
          </cell>
          <cell r="AH677" t="str">
            <v>Подр. способ</v>
          </cell>
          <cell r="AI677">
            <v>1</v>
          </cell>
          <cell r="AJ677" t="str">
            <v>Стр. ч.</v>
          </cell>
        </row>
        <row r="678">
          <cell r="C678" t="str">
            <v>Серебряно-Прудский</v>
          </cell>
          <cell r="F678">
            <v>1</v>
          </cell>
          <cell r="G678">
            <v>2500.5060899999999</v>
          </cell>
          <cell r="AH678" t="str">
            <v>Подр. способ</v>
          </cell>
          <cell r="AI678">
            <v>3</v>
          </cell>
          <cell r="AJ678" t="str">
            <v>ЭО</v>
          </cell>
        </row>
        <row r="679">
          <cell r="C679" t="str">
            <v>Серебряно-Прудский</v>
          </cell>
          <cell r="F679">
            <v>1</v>
          </cell>
          <cell r="G679">
            <v>1250.2530400000001</v>
          </cell>
          <cell r="AH679" t="str">
            <v>Подр. способ</v>
          </cell>
          <cell r="AI679">
            <v>2</v>
          </cell>
          <cell r="AJ679" t="str">
            <v>ЭО</v>
          </cell>
        </row>
        <row r="680">
          <cell r="C680" t="str">
            <v>Серебряно-Прудский</v>
          </cell>
          <cell r="F680">
            <v>0</v>
          </cell>
          <cell r="G680">
            <v>750.15183000000002</v>
          </cell>
          <cell r="AH680" t="str">
            <v>Подр. способ</v>
          </cell>
          <cell r="AI680">
            <v>2</v>
          </cell>
          <cell r="AJ680" t="str">
            <v>ЭО</v>
          </cell>
        </row>
        <row r="681">
          <cell r="C681" t="str">
            <v>Серебряно-Прудский</v>
          </cell>
          <cell r="F681">
            <v>0</v>
          </cell>
          <cell r="G681">
            <v>500.10122000000001</v>
          </cell>
          <cell r="AH681" t="str">
            <v>Подр. способ</v>
          </cell>
          <cell r="AI681">
            <v>2</v>
          </cell>
          <cell r="AJ681" t="str">
            <v>ЭО</v>
          </cell>
        </row>
        <row r="682">
          <cell r="C682" t="str">
            <v>Серебряно-Прудский</v>
          </cell>
          <cell r="F682">
            <v>0.3</v>
          </cell>
          <cell r="G682">
            <v>399.85903999999999</v>
          </cell>
          <cell r="AH682" t="str">
            <v>Подр. способ</v>
          </cell>
          <cell r="AI682">
            <v>1</v>
          </cell>
          <cell r="AJ682" t="str">
            <v>ВЛ-0,4</v>
          </cell>
        </row>
        <row r="683">
          <cell r="C683" t="str">
            <v>Серебряно-Прудский</v>
          </cell>
          <cell r="F683">
            <v>0.45</v>
          </cell>
          <cell r="G683">
            <v>317.5027</v>
          </cell>
          <cell r="AH683" t="str">
            <v>Подр. способ</v>
          </cell>
          <cell r="AI683">
            <v>1</v>
          </cell>
          <cell r="AJ683" t="str">
            <v>ВЛ-0,4</v>
          </cell>
        </row>
        <row r="684">
          <cell r="C684" t="str">
            <v>Серебряно-Прудский</v>
          </cell>
          <cell r="F684">
            <v>0.15</v>
          </cell>
          <cell r="G684">
            <v>306.69556</v>
          </cell>
          <cell r="AH684" t="str">
            <v>Подр. способ</v>
          </cell>
          <cell r="AI684">
            <v>1</v>
          </cell>
          <cell r="AJ684" t="str">
            <v>КЛ-0,4</v>
          </cell>
        </row>
        <row r="685">
          <cell r="C685" t="str">
            <v>Серебряно-Прудский</v>
          </cell>
          <cell r="F685">
            <v>0.42</v>
          </cell>
          <cell r="G685">
            <v>858.74760000000003</v>
          </cell>
          <cell r="AH685" t="str">
            <v>Подр. способ</v>
          </cell>
          <cell r="AI685">
            <v>1</v>
          </cell>
          <cell r="AJ685" t="str">
            <v>КЛ-0,4</v>
          </cell>
        </row>
        <row r="686">
          <cell r="C686" t="str">
            <v>Серебряно-Прудский</v>
          </cell>
          <cell r="F686">
            <v>0.36</v>
          </cell>
          <cell r="G686">
            <v>736.06934999999999</v>
          </cell>
          <cell r="AH686" t="str">
            <v>Подр. способ</v>
          </cell>
          <cell r="AI686">
            <v>1</v>
          </cell>
          <cell r="AJ686" t="str">
            <v>КЛ-0,4</v>
          </cell>
        </row>
        <row r="687">
          <cell r="C687" t="str">
            <v>Серебряно-Прудский</v>
          </cell>
          <cell r="F687">
            <v>0.1</v>
          </cell>
          <cell r="G687">
            <v>184.01736</v>
          </cell>
          <cell r="AH687" t="str">
            <v>Подр. способ</v>
          </cell>
          <cell r="AI687">
            <v>1</v>
          </cell>
          <cell r="AJ687" t="str">
            <v>КЛ-0,4</v>
          </cell>
        </row>
        <row r="688">
          <cell r="C688" t="str">
            <v>Серебряно-Прудский</v>
          </cell>
          <cell r="F688">
            <v>1</v>
          </cell>
          <cell r="G688">
            <v>0</v>
          </cell>
          <cell r="AH688" t="str">
            <v>Кровля, двери</v>
          </cell>
          <cell r="AI688">
            <v>0</v>
          </cell>
          <cell r="AJ688" t="str">
            <v>Стр. ч.</v>
          </cell>
        </row>
        <row r="689">
          <cell r="C689">
            <v>0</v>
          </cell>
          <cell r="F689">
            <v>0</v>
          </cell>
          <cell r="G689">
            <v>6345.2</v>
          </cell>
          <cell r="AH689">
            <v>0</v>
          </cell>
          <cell r="AI689" t="str">
            <v>Итог</v>
          </cell>
          <cell r="AJ689">
            <v>0</v>
          </cell>
        </row>
        <row r="690">
          <cell r="C690">
            <v>0</v>
          </cell>
          <cell r="F690">
            <v>0</v>
          </cell>
          <cell r="G690">
            <v>0</v>
          </cell>
          <cell r="AH690">
            <v>0</v>
          </cell>
          <cell r="AI690">
            <v>0</v>
          </cell>
          <cell r="AJ690">
            <v>0</v>
          </cell>
        </row>
        <row r="691">
          <cell r="C691" t="str">
            <v>Озёрский</v>
          </cell>
          <cell r="F691">
            <v>0.37</v>
          </cell>
          <cell r="G691">
            <v>474.49800000000005</v>
          </cell>
          <cell r="AH691" t="str">
            <v>Подр. способ</v>
          </cell>
          <cell r="AI691">
            <v>1</v>
          </cell>
          <cell r="AJ691" t="str">
            <v>ВЛ-0,4</v>
          </cell>
        </row>
        <row r="692">
          <cell r="C692" t="str">
            <v>Озёрский</v>
          </cell>
          <cell r="F692">
            <v>2.4</v>
          </cell>
          <cell r="G692">
            <v>2334.7080000000001</v>
          </cell>
          <cell r="AH692" t="str">
            <v>Подр. способ</v>
          </cell>
          <cell r="AI692">
            <v>1</v>
          </cell>
          <cell r="AJ692" t="str">
            <v>ВЛ-0,4</v>
          </cell>
        </row>
        <row r="693">
          <cell r="C693" t="str">
            <v>Озёрский</v>
          </cell>
          <cell r="F693">
            <v>3.5</v>
          </cell>
          <cell r="G693">
            <v>3203.9280000000003</v>
          </cell>
          <cell r="AH693" t="str">
            <v>Подр. способ</v>
          </cell>
          <cell r="AI693">
            <v>3</v>
          </cell>
          <cell r="AJ693" t="str">
            <v>ВЛ-0,4</v>
          </cell>
        </row>
        <row r="694">
          <cell r="C694" t="str">
            <v>Озёрский</v>
          </cell>
          <cell r="F694">
            <v>1.75</v>
          </cell>
          <cell r="G694">
            <v>1601.9639999999999</v>
          </cell>
          <cell r="AH694" t="str">
            <v>Подр. способ</v>
          </cell>
          <cell r="AI694">
            <v>2</v>
          </cell>
          <cell r="AJ694" t="str">
            <v>ВЛ-0,4</v>
          </cell>
        </row>
        <row r="695">
          <cell r="C695" t="str">
            <v>Озёрский</v>
          </cell>
          <cell r="F695">
            <v>1.05</v>
          </cell>
          <cell r="G695">
            <v>961.17840000000001</v>
          </cell>
          <cell r="AH695" t="str">
            <v>Подр. способ</v>
          </cell>
          <cell r="AI695">
            <v>2</v>
          </cell>
          <cell r="AJ695" t="str">
            <v>ВЛ-0,4</v>
          </cell>
        </row>
        <row r="696">
          <cell r="C696" t="str">
            <v>Озёрский</v>
          </cell>
          <cell r="F696">
            <v>0.70000000000000007</v>
          </cell>
          <cell r="G696">
            <v>640.78560000000004</v>
          </cell>
          <cell r="AH696" t="str">
            <v>Подр. способ</v>
          </cell>
          <cell r="AI696">
            <v>2</v>
          </cell>
          <cell r="AJ696" t="str">
            <v>ВЛ-0,4</v>
          </cell>
        </row>
        <row r="697">
          <cell r="C697" t="str">
            <v>Озёрский</v>
          </cell>
          <cell r="F697">
            <v>1</v>
          </cell>
          <cell r="G697">
            <v>68.859000000000009</v>
          </cell>
          <cell r="AH697" t="str">
            <v>Подр. способ</v>
          </cell>
          <cell r="AI697">
            <v>1</v>
          </cell>
          <cell r="AJ697" t="str">
            <v>Стр. ч.</v>
          </cell>
        </row>
        <row r="698">
          <cell r="C698" t="str">
            <v>Озёрский</v>
          </cell>
          <cell r="F698">
            <v>1</v>
          </cell>
          <cell r="G698">
            <v>212.84326999999999</v>
          </cell>
          <cell r="AH698" t="str">
            <v>Хоз. способ</v>
          </cell>
          <cell r="AI698">
            <v>1</v>
          </cell>
          <cell r="AJ698" t="str">
            <v>Тр-ры</v>
          </cell>
        </row>
        <row r="699">
          <cell r="C699" t="str">
            <v>Озёрский</v>
          </cell>
          <cell r="F699">
            <v>1</v>
          </cell>
          <cell r="G699">
            <v>228.02462</v>
          </cell>
          <cell r="AH699" t="str">
            <v>Хоз. способ</v>
          </cell>
          <cell r="AI699">
            <v>1</v>
          </cell>
          <cell r="AJ699" t="str">
            <v>Тр-ры</v>
          </cell>
        </row>
        <row r="700">
          <cell r="C700" t="str">
            <v>Озёрский</v>
          </cell>
          <cell r="F700">
            <v>1</v>
          </cell>
          <cell r="G700">
            <v>213.00698</v>
          </cell>
          <cell r="AH700" t="str">
            <v>Хоз. способ</v>
          </cell>
          <cell r="AI700">
            <v>1</v>
          </cell>
          <cell r="AJ700" t="str">
            <v>Тр-ры</v>
          </cell>
        </row>
        <row r="701">
          <cell r="C701" t="str">
            <v>Озёрский</v>
          </cell>
          <cell r="F701">
            <v>1</v>
          </cell>
          <cell r="G701">
            <v>0</v>
          </cell>
          <cell r="AH701" t="str">
            <v>Кровля, двери</v>
          </cell>
          <cell r="AI701">
            <v>0</v>
          </cell>
          <cell r="AJ701" t="str">
            <v>Стр. ч.</v>
          </cell>
        </row>
        <row r="702">
          <cell r="C702">
            <v>0</v>
          </cell>
          <cell r="F702">
            <v>0</v>
          </cell>
          <cell r="G702">
            <v>6735.86787</v>
          </cell>
          <cell r="AH702">
            <v>0</v>
          </cell>
          <cell r="AI702" t="str">
            <v>Итог</v>
          </cell>
          <cell r="AJ702">
            <v>0</v>
          </cell>
        </row>
        <row r="703">
          <cell r="C703">
            <v>0</v>
          </cell>
          <cell r="F703">
            <v>0</v>
          </cell>
          <cell r="G703">
            <v>0</v>
          </cell>
          <cell r="AH703">
            <v>0</v>
          </cell>
          <cell r="AI703">
            <v>0</v>
          </cell>
        </row>
        <row r="704">
          <cell r="C704" t="str">
            <v>Рузский</v>
          </cell>
          <cell r="F704">
            <v>1</v>
          </cell>
          <cell r="G704">
            <v>1179</v>
          </cell>
          <cell r="AH704" t="str">
            <v>Хоз. способ</v>
          </cell>
          <cell r="AI704">
            <v>1</v>
          </cell>
          <cell r="AJ704" t="str">
            <v>КТП(МТП)</v>
          </cell>
        </row>
        <row r="705">
          <cell r="C705" t="str">
            <v>Рузский</v>
          </cell>
          <cell r="F705">
            <v>1.25</v>
          </cell>
          <cell r="G705">
            <v>1429.23723</v>
          </cell>
          <cell r="AH705" t="str">
            <v>Подр. способ</v>
          </cell>
          <cell r="AI705">
            <v>1</v>
          </cell>
          <cell r="AJ705" t="str">
            <v>ВЛ-0,4</v>
          </cell>
        </row>
        <row r="706">
          <cell r="C706" t="str">
            <v>Рузский</v>
          </cell>
          <cell r="F706">
            <v>0.4</v>
          </cell>
          <cell r="G706">
            <v>751.37043000000006</v>
          </cell>
          <cell r="AH706" t="str">
            <v>Подр. способ</v>
          </cell>
          <cell r="AI706">
            <v>1</v>
          </cell>
          <cell r="AJ706" t="str">
            <v>КЛ-0,4</v>
          </cell>
        </row>
        <row r="707">
          <cell r="C707" t="str">
            <v>Рузский</v>
          </cell>
          <cell r="F707">
            <v>0.26</v>
          </cell>
          <cell r="G707">
            <v>490.02420000000001</v>
          </cell>
          <cell r="AH707" t="str">
            <v>Подр. способ</v>
          </cell>
          <cell r="AI707">
            <v>1</v>
          </cell>
          <cell r="AJ707" t="str">
            <v>КЛ-0,4</v>
          </cell>
        </row>
        <row r="708">
          <cell r="C708" t="str">
            <v>Рузский</v>
          </cell>
          <cell r="F708">
            <v>1</v>
          </cell>
          <cell r="G708">
            <v>1134</v>
          </cell>
          <cell r="AH708" t="str">
            <v>Хоз. способ</v>
          </cell>
          <cell r="AI708">
            <v>1</v>
          </cell>
          <cell r="AJ708" t="str">
            <v>КТП(МТП)</v>
          </cell>
        </row>
        <row r="709">
          <cell r="C709" t="str">
            <v>Рузский</v>
          </cell>
          <cell r="F709">
            <v>0.22</v>
          </cell>
          <cell r="G709">
            <v>424.68763000000001</v>
          </cell>
          <cell r="AH709" t="str">
            <v>Подр. способ</v>
          </cell>
          <cell r="AI709">
            <v>1</v>
          </cell>
          <cell r="AJ709" t="str">
            <v>КЛ-0,4</v>
          </cell>
        </row>
        <row r="710">
          <cell r="C710" t="str">
            <v>Рузский</v>
          </cell>
          <cell r="F710">
            <v>1</v>
          </cell>
          <cell r="G710">
            <v>0</v>
          </cell>
          <cell r="AH710" t="str">
            <v>Кровля, двери</v>
          </cell>
          <cell r="AI710">
            <v>0</v>
          </cell>
          <cell r="AJ710" t="str">
            <v>Стр. ч.</v>
          </cell>
        </row>
        <row r="711">
          <cell r="C711">
            <v>0</v>
          </cell>
          <cell r="F711">
            <v>0</v>
          </cell>
          <cell r="G711">
            <v>5408.3194899999999</v>
          </cell>
          <cell r="AH711">
            <v>0</v>
          </cell>
          <cell r="AI711" t="str">
            <v>Итог</v>
          </cell>
          <cell r="AJ711">
            <v>0</v>
          </cell>
        </row>
        <row r="712">
          <cell r="C712">
            <v>0</v>
          </cell>
          <cell r="F712">
            <v>0</v>
          </cell>
          <cell r="G712">
            <v>0</v>
          </cell>
          <cell r="AH712">
            <v>0</v>
          </cell>
          <cell r="AI712">
            <v>0</v>
          </cell>
          <cell r="AJ712">
            <v>0</v>
          </cell>
        </row>
        <row r="713">
          <cell r="C713" t="str">
            <v>Зарайский</v>
          </cell>
          <cell r="F713">
            <v>0.38</v>
          </cell>
          <cell r="G713">
            <v>540</v>
          </cell>
          <cell r="AH713" t="str">
            <v>Хоз. способ</v>
          </cell>
          <cell r="AI713">
            <v>1</v>
          </cell>
          <cell r="AJ713" t="str">
            <v>КЛ-0,4</v>
          </cell>
        </row>
        <row r="714">
          <cell r="C714" t="str">
            <v>Зарайский</v>
          </cell>
          <cell r="F714">
            <v>0.21</v>
          </cell>
          <cell r="G714">
            <v>540</v>
          </cell>
          <cell r="AH714" t="str">
            <v>Хоз. способ</v>
          </cell>
          <cell r="AI714">
            <v>1</v>
          </cell>
          <cell r="AJ714" t="str">
            <v>КЛ-0,4</v>
          </cell>
        </row>
        <row r="715">
          <cell r="C715" t="str">
            <v>Зарайский</v>
          </cell>
          <cell r="F715">
            <v>1</v>
          </cell>
          <cell r="G715">
            <v>3420</v>
          </cell>
          <cell r="AH715" t="str">
            <v>Хоз. способ</v>
          </cell>
          <cell r="AI715">
            <v>1</v>
          </cell>
          <cell r="AJ715" t="str">
            <v>ЭО</v>
          </cell>
        </row>
        <row r="716">
          <cell r="C716" t="str">
            <v>Зарайский</v>
          </cell>
          <cell r="F716">
            <v>1</v>
          </cell>
          <cell r="G716">
            <v>0</v>
          </cell>
          <cell r="AH716" t="str">
            <v>Кровля, двери</v>
          </cell>
          <cell r="AI716">
            <v>0</v>
          </cell>
          <cell r="AJ716" t="str">
            <v>Стр. ч.</v>
          </cell>
        </row>
        <row r="717">
          <cell r="C717">
            <v>0</v>
          </cell>
          <cell r="F717">
            <v>0</v>
          </cell>
          <cell r="G717">
            <v>4500</v>
          </cell>
          <cell r="AH717">
            <v>0</v>
          </cell>
          <cell r="AI717" t="str">
            <v>Итог</v>
          </cell>
          <cell r="AJ717">
            <v>0</v>
          </cell>
        </row>
        <row r="718">
          <cell r="C718">
            <v>0</v>
          </cell>
          <cell r="F718">
            <v>0</v>
          </cell>
          <cell r="G718">
            <v>0</v>
          </cell>
          <cell r="AH718">
            <v>0</v>
          </cell>
          <cell r="AI718">
            <v>0</v>
          </cell>
          <cell r="AJ718">
            <v>0</v>
          </cell>
        </row>
        <row r="719">
          <cell r="C719" t="str">
            <v>г.п. Солнечногорск</v>
          </cell>
          <cell r="F719">
            <v>0.82</v>
          </cell>
          <cell r="G719">
            <v>1475.6746800000001</v>
          </cell>
          <cell r="AH719" t="str">
            <v>Подр. способ</v>
          </cell>
          <cell r="AI719">
            <v>1</v>
          </cell>
          <cell r="AJ719" t="str">
            <v>КЛ-0,4</v>
          </cell>
        </row>
        <row r="720">
          <cell r="C720" t="str">
            <v>г.п. Солнечногорск</v>
          </cell>
          <cell r="F720">
            <v>0.16</v>
          </cell>
          <cell r="G720">
            <v>167.26743199999999</v>
          </cell>
          <cell r="AH720" t="str">
            <v>Хоз. способ</v>
          </cell>
          <cell r="AI720">
            <v>1</v>
          </cell>
          <cell r="AJ720" t="str">
            <v>КЛ-0,4</v>
          </cell>
        </row>
        <row r="721">
          <cell r="C721" t="str">
            <v>г.п. Солнечногорск</v>
          </cell>
          <cell r="F721">
            <v>0.1</v>
          </cell>
          <cell r="G721">
            <v>172.94949</v>
          </cell>
          <cell r="AH721" t="str">
            <v>Подр. способ</v>
          </cell>
          <cell r="AI721">
            <v>1</v>
          </cell>
          <cell r="AJ721" t="str">
            <v>КЛ-0,4</v>
          </cell>
        </row>
        <row r="722">
          <cell r="C722" t="str">
            <v>г.п. Солнечногорск</v>
          </cell>
          <cell r="F722">
            <v>0.18</v>
          </cell>
          <cell r="G722">
            <v>158.32883200000001</v>
          </cell>
          <cell r="AH722" t="str">
            <v>Хоз. способ</v>
          </cell>
          <cell r="AI722">
            <v>1</v>
          </cell>
          <cell r="AJ722" t="str">
            <v>КЛ-0,4</v>
          </cell>
        </row>
        <row r="723">
          <cell r="C723" t="str">
            <v>г.п. Солнечногорск</v>
          </cell>
          <cell r="F723">
            <v>0.08</v>
          </cell>
          <cell r="G723">
            <v>143.44919999999999</v>
          </cell>
          <cell r="AH723" t="str">
            <v>Подр. способ</v>
          </cell>
          <cell r="AI723">
            <v>1</v>
          </cell>
          <cell r="AJ723" t="str">
            <v>КЛ-0,4</v>
          </cell>
        </row>
        <row r="724">
          <cell r="C724" t="str">
            <v>г.п. Солнечногорск</v>
          </cell>
          <cell r="F724">
            <v>0.2</v>
          </cell>
          <cell r="G724">
            <v>368.44385</v>
          </cell>
          <cell r="AH724" t="str">
            <v>Подр. способ</v>
          </cell>
          <cell r="AI724">
            <v>1</v>
          </cell>
          <cell r="AJ724" t="str">
            <v>КЛ-0,4</v>
          </cell>
        </row>
        <row r="725">
          <cell r="C725" t="str">
            <v>г.п. Солнечногорск</v>
          </cell>
          <cell r="F725">
            <v>0.2</v>
          </cell>
          <cell r="G725">
            <v>446.18150000000003</v>
          </cell>
          <cell r="AH725" t="str">
            <v>Подр. способ</v>
          </cell>
          <cell r="AI725">
            <v>1</v>
          </cell>
          <cell r="AJ725" t="str">
            <v>КЛ-0,4</v>
          </cell>
        </row>
        <row r="726">
          <cell r="C726" t="str">
            <v>г.п. Солнечногорск</v>
          </cell>
          <cell r="F726">
            <v>0.12</v>
          </cell>
          <cell r="G726">
            <v>105.329678</v>
          </cell>
          <cell r="AH726" t="str">
            <v>Хоз. способ</v>
          </cell>
          <cell r="AI726">
            <v>1</v>
          </cell>
          <cell r="AJ726" t="str">
            <v>КЛ-0,4</v>
          </cell>
        </row>
        <row r="727">
          <cell r="C727" t="str">
            <v>г.п. Солнечногорск</v>
          </cell>
          <cell r="F727">
            <v>0.3</v>
          </cell>
          <cell r="G727">
            <v>598.95621000000006</v>
          </cell>
          <cell r="AH727" t="str">
            <v>Подр. способ</v>
          </cell>
          <cell r="AI727">
            <v>1</v>
          </cell>
          <cell r="AJ727" t="str">
            <v>КЛ-0,4</v>
          </cell>
        </row>
        <row r="728">
          <cell r="C728" t="str">
            <v>г.п. Солнечногорск</v>
          </cell>
          <cell r="F728">
            <v>0.14000000000000001</v>
          </cell>
          <cell r="G728">
            <v>254.34506999999999</v>
          </cell>
          <cell r="AH728" t="str">
            <v>Подр. способ</v>
          </cell>
          <cell r="AI728">
            <v>1</v>
          </cell>
          <cell r="AJ728" t="str">
            <v>КЛ-0,4</v>
          </cell>
        </row>
        <row r="729">
          <cell r="C729" t="str">
            <v>г.п. Солнечногорск</v>
          </cell>
          <cell r="F729">
            <v>1</v>
          </cell>
          <cell r="G729">
            <v>0</v>
          </cell>
          <cell r="AH729" t="str">
            <v>Кровля, двери</v>
          </cell>
          <cell r="AI729">
            <v>0</v>
          </cell>
          <cell r="AJ729" t="str">
            <v>Стр. ч.</v>
          </cell>
        </row>
        <row r="730">
          <cell r="C730">
            <v>0</v>
          </cell>
          <cell r="F730">
            <v>0</v>
          </cell>
          <cell r="G730">
            <v>3890.9259400000001</v>
          </cell>
          <cell r="AH730">
            <v>0</v>
          </cell>
          <cell r="AI730" t="str">
            <v>Итог</v>
          </cell>
          <cell r="AJ730">
            <v>0</v>
          </cell>
        </row>
        <row r="731">
          <cell r="C731">
            <v>0</v>
          </cell>
          <cell r="F731">
            <v>0</v>
          </cell>
          <cell r="G731">
            <v>0</v>
          </cell>
          <cell r="AH731">
            <v>0</v>
          </cell>
          <cell r="AI731">
            <v>0</v>
          </cell>
          <cell r="AJ731">
            <v>0</v>
          </cell>
        </row>
        <row r="732">
          <cell r="C732" t="str">
            <v>с.п. Константиново</v>
          </cell>
          <cell r="F732">
            <v>0.47</v>
          </cell>
          <cell r="G732">
            <v>1244.3520000000001</v>
          </cell>
          <cell r="AH732" t="str">
            <v>Подр. способ</v>
          </cell>
          <cell r="AI732">
            <v>1</v>
          </cell>
          <cell r="AJ732" t="str">
            <v>КЛ-0,4</v>
          </cell>
        </row>
        <row r="733">
          <cell r="C733" t="str">
            <v>с.п. Константиново</v>
          </cell>
          <cell r="F733">
            <v>0.3</v>
          </cell>
          <cell r="G733">
            <v>829.56799999999998</v>
          </cell>
          <cell r="AH733" t="str">
            <v>Подр. способ</v>
          </cell>
          <cell r="AI733">
            <v>1</v>
          </cell>
          <cell r="AJ733" t="str">
            <v>КЛ-0,4</v>
          </cell>
        </row>
        <row r="734">
          <cell r="C734" t="str">
            <v>с.п. Константиново</v>
          </cell>
          <cell r="F734">
            <v>1</v>
          </cell>
          <cell r="G734">
            <v>93.083659999999995</v>
          </cell>
          <cell r="AH734" t="str">
            <v>Кровля, двери</v>
          </cell>
          <cell r="AI734">
            <v>0</v>
          </cell>
          <cell r="AJ734" t="str">
            <v>Стр. ч.</v>
          </cell>
        </row>
        <row r="735">
          <cell r="C735">
            <v>0</v>
          </cell>
          <cell r="F735">
            <v>0</v>
          </cell>
          <cell r="G735">
            <v>2073.92</v>
          </cell>
          <cell r="AH735">
            <v>0</v>
          </cell>
          <cell r="AI735" t="str">
            <v>Итог</v>
          </cell>
          <cell r="AJ735">
            <v>0</v>
          </cell>
        </row>
        <row r="736">
          <cell r="C736">
            <v>0</v>
          </cell>
          <cell r="F736">
            <v>0</v>
          </cell>
          <cell r="G736">
            <v>0</v>
          </cell>
          <cell r="AH736">
            <v>0</v>
          </cell>
          <cell r="AI736">
            <v>0</v>
          </cell>
          <cell r="AJ736">
            <v>0</v>
          </cell>
        </row>
        <row r="737">
          <cell r="C737" t="str">
            <v>Чеховский</v>
          </cell>
          <cell r="F737">
            <v>1.57</v>
          </cell>
          <cell r="G737">
            <v>3867.8796000000002</v>
          </cell>
          <cell r="AH737" t="str">
            <v>Подр. способ</v>
          </cell>
          <cell r="AI737">
            <v>0</v>
          </cell>
          <cell r="AJ737" t="str">
            <v>КЛ-6-10</v>
          </cell>
        </row>
        <row r="738">
          <cell r="C738" t="str">
            <v>Чеховский</v>
          </cell>
          <cell r="F738">
            <v>0.78500000000000003</v>
          </cell>
          <cell r="G738">
            <v>1933.9398000000001</v>
          </cell>
          <cell r="AH738" t="str">
            <v>Подр. способ</v>
          </cell>
          <cell r="AI738">
            <v>0</v>
          </cell>
          <cell r="AJ738" t="str">
            <v>КЛ-6-10</v>
          </cell>
        </row>
        <row r="739">
          <cell r="C739" t="str">
            <v>Чеховский</v>
          </cell>
          <cell r="F739">
            <v>0.47099999999999997</v>
          </cell>
          <cell r="G739">
            <v>1160.3638800000001</v>
          </cell>
          <cell r="AH739" t="str">
            <v>Подр. способ</v>
          </cell>
          <cell r="AI739">
            <v>0</v>
          </cell>
          <cell r="AJ739" t="str">
            <v>КЛ-6-10</v>
          </cell>
        </row>
        <row r="740">
          <cell r="C740" t="str">
            <v>Чеховский</v>
          </cell>
          <cell r="F740">
            <v>0.31400000000000006</v>
          </cell>
          <cell r="G740">
            <v>773.57592000000011</v>
          </cell>
          <cell r="AH740" t="str">
            <v>Подр. способ</v>
          </cell>
          <cell r="AI740">
            <v>0</v>
          </cell>
          <cell r="AJ740" t="str">
            <v>КЛ-6-10</v>
          </cell>
        </row>
        <row r="741">
          <cell r="C741" t="str">
            <v>Чеховский</v>
          </cell>
          <cell r="F741">
            <v>2.08</v>
          </cell>
          <cell r="G741">
            <v>3990.3601600000002</v>
          </cell>
          <cell r="AH741" t="str">
            <v>Подр. способ</v>
          </cell>
          <cell r="AI741">
            <v>3</v>
          </cell>
          <cell r="AJ741" t="str">
            <v>КЛ-6-10</v>
          </cell>
        </row>
        <row r="742">
          <cell r="C742" t="str">
            <v>Чеховский</v>
          </cell>
          <cell r="F742">
            <v>1.04</v>
          </cell>
          <cell r="G742">
            <v>1995.1800800000001</v>
          </cell>
          <cell r="AH742" t="str">
            <v>Подр. способ</v>
          </cell>
          <cell r="AI742">
            <v>2</v>
          </cell>
          <cell r="AJ742" t="str">
            <v>КЛ-6-10</v>
          </cell>
        </row>
        <row r="743">
          <cell r="C743" t="str">
            <v>Чеховский</v>
          </cell>
          <cell r="F743">
            <v>0.624</v>
          </cell>
          <cell r="G743">
            <v>1197.10805</v>
          </cell>
          <cell r="AH743" t="str">
            <v>Подр. способ</v>
          </cell>
          <cell r="AI743">
            <v>2</v>
          </cell>
          <cell r="AJ743" t="str">
            <v>КЛ-6-10</v>
          </cell>
        </row>
        <row r="744">
          <cell r="C744" t="str">
            <v>Чеховский</v>
          </cell>
          <cell r="F744">
            <v>0.41600000000000004</v>
          </cell>
          <cell r="G744">
            <v>798.07203000000004</v>
          </cell>
          <cell r="AH744" t="str">
            <v>Подр. способ</v>
          </cell>
          <cell r="AI744">
            <v>2</v>
          </cell>
          <cell r="AJ744" t="str">
            <v>КЛ-6-10</v>
          </cell>
        </row>
        <row r="745">
          <cell r="C745" t="str">
            <v>Чеховский</v>
          </cell>
          <cell r="F745">
            <v>2.6</v>
          </cell>
          <cell r="G745">
            <v>2208.0614</v>
          </cell>
          <cell r="AH745" t="str">
            <v>Хоз. способ</v>
          </cell>
          <cell r="AI745">
            <v>1</v>
          </cell>
          <cell r="AJ745" t="str">
            <v>ВЛ-0,4</v>
          </cell>
        </row>
        <row r="746">
          <cell r="C746" t="str">
            <v>Чеховский</v>
          </cell>
          <cell r="F746">
            <v>3.5</v>
          </cell>
          <cell r="G746">
            <v>2442.7996699999999</v>
          </cell>
          <cell r="AH746" t="str">
            <v>Хоз. способ</v>
          </cell>
          <cell r="AI746">
            <v>1</v>
          </cell>
          <cell r="AJ746" t="str">
            <v>ВЛ-0,4</v>
          </cell>
        </row>
        <row r="747">
          <cell r="C747" t="str">
            <v>Чеховский</v>
          </cell>
          <cell r="F747">
            <v>1.25</v>
          </cell>
          <cell r="G747">
            <v>1135.7396000000001</v>
          </cell>
          <cell r="AH747" t="str">
            <v>Хоз. способ</v>
          </cell>
          <cell r="AI747">
            <v>1</v>
          </cell>
          <cell r="AJ747" t="str">
            <v>ВЛ-0,4</v>
          </cell>
        </row>
        <row r="748">
          <cell r="C748" t="str">
            <v>Чеховский</v>
          </cell>
          <cell r="F748">
            <v>1</v>
          </cell>
          <cell r="G748">
            <v>1410.6303</v>
          </cell>
          <cell r="AH748" t="str">
            <v>Подр. способ</v>
          </cell>
          <cell r="AI748">
            <v>0</v>
          </cell>
          <cell r="AJ748" t="str">
            <v>ЭО</v>
          </cell>
        </row>
        <row r="749">
          <cell r="C749" t="str">
            <v>Чеховский</v>
          </cell>
          <cell r="F749">
            <v>1</v>
          </cell>
          <cell r="G749">
            <v>1316.03655</v>
          </cell>
          <cell r="AH749" t="str">
            <v>Подр. способ</v>
          </cell>
          <cell r="AI749">
            <v>1</v>
          </cell>
          <cell r="AJ749" t="str">
            <v>ЭО</v>
          </cell>
        </row>
        <row r="750">
          <cell r="C750" t="str">
            <v>Чеховский</v>
          </cell>
          <cell r="F750">
            <v>1</v>
          </cell>
          <cell r="G750">
            <v>822.52284999999995</v>
          </cell>
          <cell r="AH750" t="str">
            <v>Подр. способ</v>
          </cell>
          <cell r="AI750">
            <v>1</v>
          </cell>
          <cell r="AJ750" t="str">
            <v>Стр. ч.</v>
          </cell>
        </row>
        <row r="751">
          <cell r="C751" t="str">
            <v>Чеховский</v>
          </cell>
          <cell r="F751">
            <v>1</v>
          </cell>
          <cell r="G751">
            <v>221.02010999999999</v>
          </cell>
          <cell r="AH751" t="str">
            <v>Подр. способ</v>
          </cell>
          <cell r="AI751">
            <v>1</v>
          </cell>
          <cell r="AJ751" t="str">
            <v>Стр. ч.</v>
          </cell>
        </row>
        <row r="752">
          <cell r="C752" t="str">
            <v>Чеховский</v>
          </cell>
          <cell r="F752">
            <v>1</v>
          </cell>
          <cell r="G752">
            <v>221.02010999999999</v>
          </cell>
          <cell r="AH752" t="str">
            <v>Подр. способ</v>
          </cell>
          <cell r="AI752">
            <v>1</v>
          </cell>
          <cell r="AJ752" t="str">
            <v>Стр. ч.</v>
          </cell>
        </row>
        <row r="753">
          <cell r="C753" t="str">
            <v>Чеховский</v>
          </cell>
          <cell r="F753">
            <v>1</v>
          </cell>
          <cell r="G753">
            <v>221.02010999999999</v>
          </cell>
          <cell r="AH753" t="str">
            <v>Подр. способ</v>
          </cell>
          <cell r="AI753">
            <v>1</v>
          </cell>
          <cell r="AJ753" t="str">
            <v>Стр. ч.</v>
          </cell>
        </row>
        <row r="754">
          <cell r="C754" t="str">
            <v>Чеховский</v>
          </cell>
          <cell r="F754">
            <v>1</v>
          </cell>
          <cell r="G754">
            <v>221.02010999999999</v>
          </cell>
          <cell r="AH754" t="str">
            <v>Подр. способ</v>
          </cell>
          <cell r="AI754">
            <v>1</v>
          </cell>
          <cell r="AJ754" t="str">
            <v>Стр. ч.</v>
          </cell>
        </row>
        <row r="755">
          <cell r="C755" t="str">
            <v>Чеховский</v>
          </cell>
          <cell r="F755">
            <v>1</v>
          </cell>
          <cell r="G755">
            <v>0</v>
          </cell>
          <cell r="AH755" t="str">
            <v>Кровля, двери</v>
          </cell>
          <cell r="AI755">
            <v>0</v>
          </cell>
          <cell r="AJ755" t="str">
            <v>Стр. ч.</v>
          </cell>
        </row>
        <row r="756">
          <cell r="C756">
            <v>0</v>
          </cell>
          <cell r="F756">
            <v>0</v>
          </cell>
          <cell r="G756">
            <v>12799.60067</v>
          </cell>
          <cell r="AH756">
            <v>0</v>
          </cell>
          <cell r="AI756" t="str">
            <v>Итог</v>
          </cell>
          <cell r="AJ756">
            <v>0</v>
          </cell>
        </row>
        <row r="757">
          <cell r="C757">
            <v>0</v>
          </cell>
          <cell r="F757">
            <v>0</v>
          </cell>
          <cell r="G757">
            <v>0</v>
          </cell>
          <cell r="AH757">
            <v>0</v>
          </cell>
          <cell r="AI757">
            <v>0</v>
          </cell>
          <cell r="AJ757">
            <v>0</v>
          </cell>
        </row>
        <row r="758">
          <cell r="C758" t="str">
            <v>Фрязино</v>
          </cell>
          <cell r="F758">
            <v>0.22</v>
          </cell>
          <cell r="G758">
            <v>450</v>
          </cell>
          <cell r="AH758" t="str">
            <v>Хоз. способ</v>
          </cell>
          <cell r="AI758">
            <v>1</v>
          </cell>
          <cell r="AJ758" t="str">
            <v>КЛ-0,4</v>
          </cell>
        </row>
        <row r="759">
          <cell r="C759" t="str">
            <v>Фрязино</v>
          </cell>
          <cell r="F759">
            <v>0.11</v>
          </cell>
          <cell r="G759">
            <v>270</v>
          </cell>
          <cell r="AH759" t="str">
            <v>Хоз. способ</v>
          </cell>
          <cell r="AI759">
            <v>1</v>
          </cell>
          <cell r="AJ759" t="str">
            <v>КЛ-0,4</v>
          </cell>
        </row>
        <row r="760">
          <cell r="C760">
            <v>0</v>
          </cell>
          <cell r="F760">
            <v>0</v>
          </cell>
          <cell r="G760">
            <v>720</v>
          </cell>
          <cell r="AH760">
            <v>0</v>
          </cell>
          <cell r="AI760" t="str">
            <v>Итог</v>
          </cell>
          <cell r="AJ760">
            <v>0</v>
          </cell>
        </row>
        <row r="761">
          <cell r="C761">
            <v>0</v>
          </cell>
          <cell r="F761">
            <v>0</v>
          </cell>
          <cell r="G761">
            <v>0</v>
          </cell>
          <cell r="AH761">
            <v>0</v>
          </cell>
          <cell r="AI761">
            <v>0</v>
          </cell>
          <cell r="AJ761">
            <v>0</v>
          </cell>
        </row>
        <row r="762">
          <cell r="C762" t="str">
            <v>Котельники</v>
          </cell>
          <cell r="F762">
            <v>0.2</v>
          </cell>
          <cell r="G762">
            <v>579.6</v>
          </cell>
          <cell r="AH762" t="str">
            <v>Подр. способ</v>
          </cell>
          <cell r="AI762">
            <v>1</v>
          </cell>
          <cell r="AJ762" t="str">
            <v>КЛ-0,4</v>
          </cell>
        </row>
        <row r="763">
          <cell r="C763" t="str">
            <v>Котельники</v>
          </cell>
          <cell r="F763">
            <v>0.25</v>
          </cell>
          <cell r="G763">
            <v>579.6</v>
          </cell>
          <cell r="AH763" t="str">
            <v>Подр. способ</v>
          </cell>
          <cell r="AI763">
            <v>1</v>
          </cell>
          <cell r="AJ763" t="str">
            <v>КЛ-0,4</v>
          </cell>
        </row>
        <row r="764">
          <cell r="C764" t="str">
            <v>Котельники</v>
          </cell>
          <cell r="F764">
            <v>0.2</v>
          </cell>
          <cell r="G764">
            <v>483</v>
          </cell>
          <cell r="AH764" t="str">
            <v>Подр. способ</v>
          </cell>
          <cell r="AI764">
            <v>1</v>
          </cell>
          <cell r="AJ764" t="str">
            <v>КЛ-0,4</v>
          </cell>
        </row>
        <row r="765">
          <cell r="C765" t="str">
            <v>Котельники</v>
          </cell>
          <cell r="F765">
            <v>0.15</v>
          </cell>
          <cell r="G765">
            <v>386.4</v>
          </cell>
          <cell r="AH765" t="str">
            <v>Подр. способ</v>
          </cell>
          <cell r="AI765">
            <v>1</v>
          </cell>
          <cell r="AJ765" t="str">
            <v>КЛ-0,4</v>
          </cell>
        </row>
        <row r="766">
          <cell r="C766">
            <v>0</v>
          </cell>
          <cell r="F766">
            <v>0</v>
          </cell>
          <cell r="G766">
            <v>2028.6</v>
          </cell>
          <cell r="AH766">
            <v>0</v>
          </cell>
          <cell r="AI766" t="str">
            <v>Итог</v>
          </cell>
          <cell r="AJ766">
            <v>0</v>
          </cell>
        </row>
        <row r="767">
          <cell r="C767">
            <v>0</v>
          </cell>
          <cell r="F767">
            <v>0</v>
          </cell>
          <cell r="G767">
            <v>0</v>
          </cell>
          <cell r="AH767">
            <v>0</v>
          </cell>
          <cell r="AI767">
            <v>0</v>
          </cell>
          <cell r="AJ767">
            <v>0</v>
          </cell>
        </row>
        <row r="768">
          <cell r="C768" t="str">
            <v>Наро-Фоминск</v>
          </cell>
          <cell r="F768">
            <v>0.2</v>
          </cell>
          <cell r="G768">
            <v>110</v>
          </cell>
          <cell r="AH768" t="str">
            <v>Хоз. способ</v>
          </cell>
          <cell r="AI768">
            <v>1</v>
          </cell>
          <cell r="AJ768" t="str">
            <v>ВЛ-0,4</v>
          </cell>
        </row>
        <row r="769">
          <cell r="C769" t="str">
            <v>Наро-Фоминск</v>
          </cell>
          <cell r="F769">
            <v>0.27</v>
          </cell>
          <cell r="G769">
            <v>240</v>
          </cell>
          <cell r="AH769" t="str">
            <v>Хоз. способ</v>
          </cell>
          <cell r="AI769">
            <v>1</v>
          </cell>
          <cell r="AJ769" t="str">
            <v>ВЛ-0,4</v>
          </cell>
        </row>
        <row r="770">
          <cell r="C770" t="str">
            <v>Наро-Фоминск</v>
          </cell>
          <cell r="F770">
            <v>0.22</v>
          </cell>
          <cell r="G770">
            <v>130</v>
          </cell>
          <cell r="AH770" t="str">
            <v>Хоз. способ</v>
          </cell>
          <cell r="AI770">
            <v>1</v>
          </cell>
          <cell r="AJ770" t="str">
            <v>ВЛ-0,4</v>
          </cell>
        </row>
        <row r="771">
          <cell r="C771" t="str">
            <v>Наро-Фоминск</v>
          </cell>
          <cell r="F771">
            <v>0.16</v>
          </cell>
          <cell r="G771">
            <v>100</v>
          </cell>
          <cell r="AH771" t="str">
            <v>Хоз. способ</v>
          </cell>
          <cell r="AI771">
            <v>1</v>
          </cell>
          <cell r="AJ771" t="str">
            <v>ВЛ-0,4</v>
          </cell>
        </row>
        <row r="772">
          <cell r="C772" t="str">
            <v>Наро-Фоминск</v>
          </cell>
          <cell r="F772">
            <v>0.15</v>
          </cell>
          <cell r="G772">
            <v>170</v>
          </cell>
          <cell r="AH772" t="str">
            <v>Хоз. способ</v>
          </cell>
          <cell r="AI772">
            <v>1</v>
          </cell>
          <cell r="AJ772" t="str">
            <v>ВЛ-0,4</v>
          </cell>
        </row>
        <row r="773">
          <cell r="C773" t="str">
            <v>Наро-Фоминск</v>
          </cell>
          <cell r="F773">
            <v>0.15</v>
          </cell>
          <cell r="G773">
            <v>150</v>
          </cell>
          <cell r="AH773" t="str">
            <v>Хоз. способ</v>
          </cell>
          <cell r="AI773">
            <v>1</v>
          </cell>
          <cell r="AJ773" t="str">
            <v>ВЛ-0,4</v>
          </cell>
        </row>
        <row r="774">
          <cell r="C774" t="str">
            <v>Наро-Фоминск</v>
          </cell>
          <cell r="F774">
            <v>0.85</v>
          </cell>
          <cell r="G774">
            <v>1200</v>
          </cell>
          <cell r="AH774" t="str">
            <v>Хоз. способ</v>
          </cell>
          <cell r="AI774">
            <v>1</v>
          </cell>
          <cell r="AJ774" t="str">
            <v>КЛ-0,4</v>
          </cell>
        </row>
        <row r="775">
          <cell r="C775" t="str">
            <v>Наро-Фоминск</v>
          </cell>
          <cell r="F775">
            <v>2.5000000000000001E-2</v>
          </cell>
          <cell r="G775">
            <v>100</v>
          </cell>
          <cell r="AH775" t="str">
            <v>Хоз. способ</v>
          </cell>
          <cell r="AI775">
            <v>1</v>
          </cell>
          <cell r="AJ775" t="str">
            <v>КЛ-6-10</v>
          </cell>
        </row>
        <row r="776">
          <cell r="C776" t="str">
            <v>Наро-Фоминск</v>
          </cell>
          <cell r="F776">
            <v>2.1</v>
          </cell>
          <cell r="G776">
            <v>800</v>
          </cell>
          <cell r="AH776" t="str">
            <v>Хоз. способ</v>
          </cell>
          <cell r="AI776">
            <v>1</v>
          </cell>
          <cell r="AJ776" t="str">
            <v>ВЛ-0,4</v>
          </cell>
        </row>
        <row r="777">
          <cell r="C777">
            <v>0</v>
          </cell>
          <cell r="F777">
            <v>0</v>
          </cell>
          <cell r="G777">
            <v>3000</v>
          </cell>
          <cell r="AH777">
            <v>0</v>
          </cell>
          <cell r="AI777" t="str">
            <v>Итог</v>
          </cell>
          <cell r="AJ777">
            <v>0</v>
          </cell>
        </row>
        <row r="778">
          <cell r="C778">
            <v>0</v>
          </cell>
          <cell r="F778">
            <v>0</v>
          </cell>
          <cell r="G778">
            <v>0</v>
          </cell>
          <cell r="AH778">
            <v>0</v>
          </cell>
          <cell r="AI778">
            <v>0</v>
          </cell>
          <cell r="AJ778">
            <v>0</v>
          </cell>
        </row>
        <row r="779">
          <cell r="C779" t="str">
            <v>Истринский</v>
          </cell>
          <cell r="F779">
            <v>1</v>
          </cell>
          <cell r="G779">
            <v>900</v>
          </cell>
          <cell r="AH779" t="str">
            <v>Хоз. способ</v>
          </cell>
          <cell r="AI779">
            <v>1</v>
          </cell>
          <cell r="AJ779" t="str">
            <v>ВЛ-6-10</v>
          </cell>
        </row>
        <row r="780">
          <cell r="C780" t="str">
            <v>Истринский</v>
          </cell>
          <cell r="F780">
            <v>1.96</v>
          </cell>
          <cell r="G780">
            <v>810</v>
          </cell>
          <cell r="AH780" t="str">
            <v>Хоз. способ</v>
          </cell>
          <cell r="AI780">
            <v>1</v>
          </cell>
          <cell r="AJ780" t="str">
            <v>ВЛ-0,4</v>
          </cell>
        </row>
        <row r="781">
          <cell r="C781" t="str">
            <v>Истринский</v>
          </cell>
          <cell r="F781">
            <v>1.6</v>
          </cell>
          <cell r="G781">
            <v>1440</v>
          </cell>
          <cell r="AH781" t="str">
            <v>Хоз. способ</v>
          </cell>
          <cell r="AI781">
            <v>1</v>
          </cell>
          <cell r="AJ781" t="str">
            <v>ВЛ-0,4</v>
          </cell>
        </row>
        <row r="782">
          <cell r="C782" t="str">
            <v>Истринский</v>
          </cell>
          <cell r="F782">
            <v>1.8</v>
          </cell>
          <cell r="G782">
            <v>1350</v>
          </cell>
          <cell r="AH782" t="str">
            <v>Хоз. способ</v>
          </cell>
          <cell r="AI782">
            <v>1</v>
          </cell>
          <cell r="AJ782" t="str">
            <v>ВЛ-0,4</v>
          </cell>
        </row>
        <row r="783">
          <cell r="C783">
            <v>0</v>
          </cell>
          <cell r="F783">
            <v>0</v>
          </cell>
          <cell r="G783">
            <v>4500</v>
          </cell>
          <cell r="AH783">
            <v>0</v>
          </cell>
          <cell r="AI783" t="str">
            <v>Итог</v>
          </cell>
          <cell r="AJ783">
            <v>0</v>
          </cell>
        </row>
        <row r="784">
          <cell r="C784">
            <v>0</v>
          </cell>
          <cell r="F784">
            <v>0</v>
          </cell>
          <cell r="G784">
            <v>0</v>
          </cell>
          <cell r="AH784">
            <v>0</v>
          </cell>
          <cell r="AI784">
            <v>0</v>
          </cell>
          <cell r="AJ784">
            <v>0</v>
          </cell>
        </row>
        <row r="785">
          <cell r="C785" t="str">
            <v>Звенигород</v>
          </cell>
          <cell r="F785">
            <v>1</v>
          </cell>
          <cell r="G785">
            <v>990</v>
          </cell>
          <cell r="AH785" t="str">
            <v>Подр. способ</v>
          </cell>
          <cell r="AI785">
            <v>1</v>
          </cell>
          <cell r="AJ785" t="str">
            <v>ВЛ-0,4</v>
          </cell>
        </row>
        <row r="786">
          <cell r="C786" t="str">
            <v>Звенигород</v>
          </cell>
          <cell r="F786">
            <v>0.43</v>
          </cell>
          <cell r="G786">
            <v>810</v>
          </cell>
          <cell r="AH786" t="str">
            <v>Подр. способ</v>
          </cell>
          <cell r="AI786">
            <v>1</v>
          </cell>
          <cell r="AJ786" t="str">
            <v>ВЛ-0,4</v>
          </cell>
        </row>
        <row r="787">
          <cell r="C787" t="str">
            <v>Звенигород</v>
          </cell>
          <cell r="F787">
            <v>0.43</v>
          </cell>
          <cell r="G787">
            <v>810</v>
          </cell>
          <cell r="AH787" t="str">
            <v>Хоз. способ</v>
          </cell>
          <cell r="AI787">
            <v>0</v>
          </cell>
          <cell r="AJ787" t="str">
            <v>ВЛ-0,4</v>
          </cell>
        </row>
        <row r="788">
          <cell r="C788" t="str">
            <v>Звенигород</v>
          </cell>
          <cell r="F788">
            <v>1</v>
          </cell>
          <cell r="G788">
            <v>990</v>
          </cell>
          <cell r="AH788" t="str">
            <v>Хоз. способ</v>
          </cell>
          <cell r="AI788">
            <v>0</v>
          </cell>
          <cell r="AJ788" t="str">
            <v>ВЛ-0,4</v>
          </cell>
        </row>
        <row r="789">
          <cell r="C789" t="str">
            <v>Звенигород</v>
          </cell>
          <cell r="F789">
            <v>1.1599999999999999</v>
          </cell>
          <cell r="G789">
            <v>1800</v>
          </cell>
          <cell r="AH789" t="str">
            <v>Подр. способ</v>
          </cell>
          <cell r="AI789">
            <v>1</v>
          </cell>
          <cell r="AJ789" t="str">
            <v>ВЛ-0,4</v>
          </cell>
        </row>
        <row r="790">
          <cell r="C790" t="str">
            <v>Звенигород</v>
          </cell>
          <cell r="F790">
            <v>0.55000000000000004</v>
          </cell>
          <cell r="G790">
            <v>900</v>
          </cell>
          <cell r="AH790" t="str">
            <v>Подр. способ</v>
          </cell>
          <cell r="AI790">
            <v>1</v>
          </cell>
          <cell r="AJ790" t="str">
            <v>ВЛ-0,4</v>
          </cell>
        </row>
        <row r="791">
          <cell r="C791" t="str">
            <v>Звенигород</v>
          </cell>
          <cell r="F791">
            <v>0.15</v>
          </cell>
          <cell r="G791">
            <v>450</v>
          </cell>
          <cell r="AH791" t="str">
            <v>Подр. способ</v>
          </cell>
          <cell r="AI791">
            <v>1</v>
          </cell>
          <cell r="AJ791" t="str">
            <v>КЛ-6-10</v>
          </cell>
        </row>
        <row r="792">
          <cell r="C792" t="str">
            <v>Звенигород</v>
          </cell>
          <cell r="F792">
            <v>0.15</v>
          </cell>
          <cell r="G792">
            <v>450</v>
          </cell>
          <cell r="AH792" t="str">
            <v>Подр. способ</v>
          </cell>
          <cell r="AI792">
            <v>1</v>
          </cell>
          <cell r="AJ792" t="str">
            <v>КЛ-6-10</v>
          </cell>
        </row>
        <row r="793">
          <cell r="C793" t="str">
            <v>Звенигород</v>
          </cell>
          <cell r="F793">
            <v>0.15</v>
          </cell>
          <cell r="G793">
            <v>450</v>
          </cell>
          <cell r="AH793" t="str">
            <v>Подр. способ</v>
          </cell>
          <cell r="AI793">
            <v>1</v>
          </cell>
          <cell r="AJ793" t="str">
            <v>КЛ-6-10</v>
          </cell>
        </row>
        <row r="794">
          <cell r="C794">
            <v>0</v>
          </cell>
          <cell r="F794">
            <v>0</v>
          </cell>
          <cell r="G794">
            <v>5850</v>
          </cell>
          <cell r="AH794">
            <v>0</v>
          </cell>
          <cell r="AI794" t="str">
            <v>Итог</v>
          </cell>
          <cell r="AJ794">
            <v>0</v>
          </cell>
        </row>
        <row r="795">
          <cell r="C795">
            <v>0</v>
          </cell>
          <cell r="F795">
            <v>0</v>
          </cell>
          <cell r="G795">
            <v>657963.72403000004</v>
          </cell>
          <cell r="AH795">
            <v>0</v>
          </cell>
          <cell r="AI795" t="str">
            <v>ИТОГО</v>
          </cell>
          <cell r="AJ795">
            <v>0</v>
          </cell>
        </row>
        <row r="796">
          <cell r="C796">
            <v>0</v>
          </cell>
          <cell r="F796">
            <v>0</v>
          </cell>
          <cell r="G796">
            <v>0</v>
          </cell>
          <cell r="AH796">
            <v>0</v>
          </cell>
          <cell r="AI796">
            <v>0</v>
          </cell>
          <cell r="AJ796">
            <v>0</v>
          </cell>
        </row>
        <row r="797">
          <cell r="C797" t="str">
            <v>Каширский</v>
          </cell>
          <cell r="F797">
            <v>4.4000000000000004</v>
          </cell>
          <cell r="G797">
            <v>6500</v>
          </cell>
          <cell r="AH797" t="str">
            <v>Подр. способ</v>
          </cell>
          <cell r="AI797">
            <v>0</v>
          </cell>
          <cell r="AJ797">
            <v>0</v>
          </cell>
        </row>
        <row r="798">
          <cell r="C798" t="str">
            <v>Каширский</v>
          </cell>
          <cell r="F798">
            <v>1.6</v>
          </cell>
          <cell r="G798">
            <v>3450</v>
          </cell>
          <cell r="AH798" t="str">
            <v>Подр. способ</v>
          </cell>
          <cell r="AI798">
            <v>1</v>
          </cell>
          <cell r="AJ798">
            <v>0</v>
          </cell>
        </row>
        <row r="799">
          <cell r="C799" t="str">
            <v>Пушкинский</v>
          </cell>
          <cell r="F799">
            <v>1.3</v>
          </cell>
          <cell r="G799">
            <v>1777.60484</v>
          </cell>
          <cell r="AH799" t="str">
            <v>Подр. способ</v>
          </cell>
          <cell r="AI799">
            <v>1</v>
          </cell>
          <cell r="AJ799">
            <v>0</v>
          </cell>
        </row>
        <row r="800">
          <cell r="C800" t="str">
            <v>Пушкинский</v>
          </cell>
          <cell r="F800">
            <v>2.46</v>
          </cell>
          <cell r="G800">
            <v>6399.7560999999996</v>
          </cell>
          <cell r="AH800" t="str">
            <v>Подр. способ</v>
          </cell>
          <cell r="AI800">
            <v>1</v>
          </cell>
          <cell r="AJ800">
            <v>0</v>
          </cell>
        </row>
        <row r="801">
          <cell r="C801" t="str">
            <v>Пушкинский</v>
          </cell>
          <cell r="F801">
            <v>1</v>
          </cell>
          <cell r="G801">
            <v>633.16499999999996</v>
          </cell>
          <cell r="AH801" t="str">
            <v>Подр. способ</v>
          </cell>
          <cell r="AI801">
            <v>0</v>
          </cell>
          <cell r="AJ801">
            <v>0</v>
          </cell>
        </row>
        <row r="802">
          <cell r="C802" t="str">
            <v>Пушкинский</v>
          </cell>
          <cell r="F802">
            <v>1</v>
          </cell>
          <cell r="G802">
            <v>530.41</v>
          </cell>
          <cell r="AH802" t="str">
            <v>Подр. способ</v>
          </cell>
          <cell r="AI802">
            <v>0</v>
          </cell>
          <cell r="AJ802">
            <v>0</v>
          </cell>
        </row>
        <row r="803">
          <cell r="C803" t="str">
            <v>Пушкинский</v>
          </cell>
          <cell r="F803">
            <v>1</v>
          </cell>
          <cell r="G803">
            <v>1130.28</v>
          </cell>
          <cell r="AH803" t="str">
            <v>Подр. способ</v>
          </cell>
          <cell r="AI803">
            <v>0</v>
          </cell>
          <cell r="AJ803">
            <v>0</v>
          </cell>
        </row>
        <row r="804">
          <cell r="C804" t="str">
            <v>Пушкинский</v>
          </cell>
          <cell r="F804">
            <v>1</v>
          </cell>
          <cell r="G804">
            <v>1294.72</v>
          </cell>
          <cell r="AH804" t="str">
            <v>Подр. способ</v>
          </cell>
          <cell r="AI804">
            <v>0</v>
          </cell>
          <cell r="AJ804">
            <v>0</v>
          </cell>
        </row>
        <row r="805">
          <cell r="C805" t="str">
            <v>Г.о. Лосино-Петровский</v>
          </cell>
          <cell r="F805">
            <v>1</v>
          </cell>
          <cell r="G805">
            <v>437.5</v>
          </cell>
          <cell r="AH805" t="str">
            <v>Подр. способ</v>
          </cell>
          <cell r="AI805">
            <v>1</v>
          </cell>
          <cell r="AJ805">
            <v>0</v>
          </cell>
        </row>
        <row r="806">
          <cell r="C806" t="str">
            <v>Г.о. Лосино-Петровский</v>
          </cell>
          <cell r="F806">
            <v>1</v>
          </cell>
          <cell r="G806">
            <v>437.5</v>
          </cell>
          <cell r="AH806" t="str">
            <v>Подр. способ</v>
          </cell>
          <cell r="AI806">
            <v>1</v>
          </cell>
          <cell r="AJ806">
            <v>0</v>
          </cell>
        </row>
        <row r="807">
          <cell r="C807" t="str">
            <v>Орехово-Зуевский</v>
          </cell>
          <cell r="F807">
            <v>0.21</v>
          </cell>
          <cell r="G807">
            <v>286</v>
          </cell>
          <cell r="AH807" t="str">
            <v>Подр. способ</v>
          </cell>
          <cell r="AI807">
            <v>1</v>
          </cell>
          <cell r="AJ807">
            <v>0</v>
          </cell>
        </row>
        <row r="808">
          <cell r="C808">
            <v>0</v>
          </cell>
          <cell r="F808">
            <v>0</v>
          </cell>
          <cell r="G808">
            <v>12788.36094</v>
          </cell>
          <cell r="AH808">
            <v>0</v>
          </cell>
          <cell r="AI808" t="str">
            <v>Итог</v>
          </cell>
          <cell r="AJ808">
            <v>0</v>
          </cell>
        </row>
        <row r="809">
          <cell r="C809">
            <v>0</v>
          </cell>
          <cell r="F809">
            <v>0</v>
          </cell>
          <cell r="G809">
            <v>0</v>
          </cell>
          <cell r="AH809">
            <v>0</v>
          </cell>
          <cell r="AI809">
            <v>0</v>
          </cell>
          <cell r="AJ809">
            <v>0</v>
          </cell>
        </row>
        <row r="810">
          <cell r="C810" t="str">
            <v>Шатурский</v>
          </cell>
          <cell r="F810">
            <v>1.84</v>
          </cell>
          <cell r="G810">
            <v>414.38234999999997</v>
          </cell>
          <cell r="AH810" t="str">
            <v>Подр. способ</v>
          </cell>
          <cell r="AI810">
            <v>1</v>
          </cell>
          <cell r="AJ810">
            <v>0</v>
          </cell>
        </row>
        <row r="811">
          <cell r="C811" t="str">
            <v>Шатурский</v>
          </cell>
          <cell r="F811">
            <v>0.44</v>
          </cell>
          <cell r="G811">
            <v>74.351050000000001</v>
          </cell>
          <cell r="AH811" t="str">
            <v>Подр. способ</v>
          </cell>
          <cell r="AI811">
            <v>1</v>
          </cell>
          <cell r="AJ811">
            <v>0</v>
          </cell>
        </row>
        <row r="812">
          <cell r="C812" t="str">
            <v>Шатурский</v>
          </cell>
          <cell r="F812">
            <v>3.12</v>
          </cell>
          <cell r="G812">
            <v>448.33260000000001</v>
          </cell>
          <cell r="AH812" t="str">
            <v>Подр. способ</v>
          </cell>
          <cell r="AI812">
            <v>1</v>
          </cell>
          <cell r="AJ812">
            <v>0</v>
          </cell>
        </row>
        <row r="813">
          <cell r="C813" t="str">
            <v>Шатурский</v>
          </cell>
          <cell r="F813">
            <v>0.36</v>
          </cell>
          <cell r="G813">
            <v>95.949110000000005</v>
          </cell>
          <cell r="AH813" t="str">
            <v>Подр. способ</v>
          </cell>
          <cell r="AI813">
            <v>1</v>
          </cell>
          <cell r="AJ813">
            <v>0</v>
          </cell>
        </row>
        <row r="814">
          <cell r="C814">
            <v>0</v>
          </cell>
          <cell r="F814">
            <v>0</v>
          </cell>
          <cell r="G814">
            <v>1033.01511</v>
          </cell>
          <cell r="AH814">
            <v>0</v>
          </cell>
          <cell r="AI814" t="str">
            <v>Итог</v>
          </cell>
          <cell r="AJ814">
            <v>0</v>
          </cell>
        </row>
        <row r="815">
          <cell r="C815">
            <v>0</v>
          </cell>
          <cell r="F815">
            <v>0</v>
          </cell>
          <cell r="G815">
            <v>0</v>
          </cell>
          <cell r="AH815">
            <v>0</v>
          </cell>
          <cell r="AI815">
            <v>0</v>
          </cell>
          <cell r="AJ815">
            <v>0</v>
          </cell>
        </row>
        <row r="816">
          <cell r="C816" t="str">
            <v>Пушкинский</v>
          </cell>
          <cell r="F816">
            <v>0.52</v>
          </cell>
          <cell r="G816">
            <v>1099.07179</v>
          </cell>
          <cell r="AH816" t="str">
            <v>Подр. способ</v>
          </cell>
          <cell r="AI816">
            <v>1</v>
          </cell>
          <cell r="AJ816" t="str">
            <v>ДКР</v>
          </cell>
        </row>
        <row r="817">
          <cell r="C817" t="str">
            <v>Луховицкий</v>
          </cell>
          <cell r="F817">
            <v>2.76</v>
          </cell>
          <cell r="G817">
            <v>2225.07179</v>
          </cell>
          <cell r="AH817" t="str">
            <v>Подр. способ</v>
          </cell>
          <cell r="AI817">
            <v>1</v>
          </cell>
          <cell r="AJ817" t="str">
            <v>ДКР</v>
          </cell>
        </row>
        <row r="818">
          <cell r="C818" t="str">
            <v>Коломенский</v>
          </cell>
          <cell r="F818">
            <v>0.16</v>
          </cell>
          <cell r="G818">
            <v>233.08857</v>
          </cell>
          <cell r="AH818" t="str">
            <v>Подр. способ</v>
          </cell>
          <cell r="AI818">
            <v>1</v>
          </cell>
          <cell r="AJ818" t="str">
            <v>ДКР</v>
          </cell>
        </row>
        <row r="819">
          <cell r="C819" t="str">
            <v>Г.о. Рошаль</v>
          </cell>
          <cell r="F819">
            <v>0.76</v>
          </cell>
          <cell r="G819">
            <v>452.34629999999999</v>
          </cell>
          <cell r="AH819" t="str">
            <v>Подр. способ</v>
          </cell>
          <cell r="AI819">
            <v>1</v>
          </cell>
          <cell r="AJ819" t="str">
            <v>ДКР</v>
          </cell>
        </row>
        <row r="820">
          <cell r="C820" t="str">
            <v>Г.о. Рошаль</v>
          </cell>
          <cell r="F820">
            <v>0.56000000000000005</v>
          </cell>
          <cell r="G820">
            <v>333.30779999999999</v>
          </cell>
          <cell r="AH820" t="str">
            <v>Подр. способ</v>
          </cell>
          <cell r="AI820">
            <v>1</v>
          </cell>
          <cell r="AJ820" t="str">
            <v>ДКР</v>
          </cell>
        </row>
        <row r="821">
          <cell r="C821" t="str">
            <v>Г.о. Рошаль</v>
          </cell>
          <cell r="F821">
            <v>0.56000000000000005</v>
          </cell>
          <cell r="G821">
            <v>334.87641000000002</v>
          </cell>
          <cell r="AH821" t="str">
            <v>Подр. способ</v>
          </cell>
          <cell r="AI821">
            <v>1</v>
          </cell>
          <cell r="AJ821" t="str">
            <v>ДКР</v>
          </cell>
        </row>
        <row r="822">
          <cell r="C822" t="str">
            <v>Серпуховский</v>
          </cell>
          <cell r="F822">
            <v>0.72</v>
          </cell>
          <cell r="G822">
            <v>406.37200999999999</v>
          </cell>
          <cell r="AH822" t="str">
            <v>Подр. способ</v>
          </cell>
          <cell r="AI822">
            <v>1</v>
          </cell>
          <cell r="AJ822" t="str">
            <v>ДКР</v>
          </cell>
        </row>
        <row r="823">
          <cell r="C823" t="str">
            <v>Серпуховский</v>
          </cell>
          <cell r="F823">
            <v>0.68</v>
          </cell>
          <cell r="G823">
            <v>2211.3301999999999</v>
          </cell>
          <cell r="AH823" t="str">
            <v>Подр. способ</v>
          </cell>
          <cell r="AI823">
            <v>1</v>
          </cell>
          <cell r="AJ823" t="str">
            <v>ДКР</v>
          </cell>
        </row>
        <row r="824">
          <cell r="C824" t="str">
            <v>Волоколамский</v>
          </cell>
          <cell r="F824">
            <v>0.52</v>
          </cell>
          <cell r="G824">
            <v>59.451230000000002</v>
          </cell>
          <cell r="AH824" t="str">
            <v>Подр. способ</v>
          </cell>
          <cell r="AI824">
            <v>1</v>
          </cell>
          <cell r="AJ824" t="str">
            <v>ДКР</v>
          </cell>
        </row>
        <row r="825">
          <cell r="C825" t="str">
            <v>Волоколамский</v>
          </cell>
          <cell r="F825">
            <v>0.76</v>
          </cell>
          <cell r="G825">
            <v>117.41822000000001</v>
          </cell>
          <cell r="AH825" t="str">
            <v>Подр. способ</v>
          </cell>
          <cell r="AI825">
            <v>1</v>
          </cell>
          <cell r="AJ825" t="str">
            <v>ДКР</v>
          </cell>
        </row>
        <row r="826">
          <cell r="C826" t="str">
            <v>Волоколамский</v>
          </cell>
          <cell r="F826">
            <v>0.76</v>
          </cell>
          <cell r="G826">
            <v>535.43404999999996</v>
          </cell>
          <cell r="AH826" t="str">
            <v>Подр. способ</v>
          </cell>
          <cell r="AI826">
            <v>1</v>
          </cell>
          <cell r="AJ826" t="str">
            <v>ДКР</v>
          </cell>
        </row>
        <row r="827">
          <cell r="C827" t="str">
            <v>Воскресенский</v>
          </cell>
          <cell r="F827">
            <v>0.52</v>
          </cell>
          <cell r="G827">
            <v>891.68718999999999</v>
          </cell>
          <cell r="AH827" t="str">
            <v>Подр. способ</v>
          </cell>
          <cell r="AI827">
            <v>1</v>
          </cell>
          <cell r="AJ827" t="str">
            <v>ДКР</v>
          </cell>
        </row>
        <row r="828">
          <cell r="C828" t="str">
            <v>Воскресенский</v>
          </cell>
          <cell r="F828">
            <v>1.4</v>
          </cell>
          <cell r="G828">
            <v>1359.0186799999999</v>
          </cell>
          <cell r="AH828" t="str">
            <v>Подр. способ</v>
          </cell>
          <cell r="AI828">
            <v>1</v>
          </cell>
          <cell r="AJ828" t="str">
            <v>ДКР</v>
          </cell>
        </row>
        <row r="829">
          <cell r="C829" t="str">
            <v>Рузский</v>
          </cell>
          <cell r="F829">
            <v>0.64</v>
          </cell>
          <cell r="G829">
            <v>349.86745000000002</v>
          </cell>
          <cell r="AH829" t="str">
            <v>Подр. способ</v>
          </cell>
          <cell r="AI829">
            <v>1</v>
          </cell>
          <cell r="AJ829" t="str">
            <v>ДКР</v>
          </cell>
        </row>
        <row r="830">
          <cell r="C830" t="str">
            <v>Раменский</v>
          </cell>
          <cell r="F830">
            <v>0.16</v>
          </cell>
          <cell r="G830">
            <v>485.32085999999998</v>
          </cell>
          <cell r="AH830" t="str">
            <v>Подр. способ</v>
          </cell>
          <cell r="AI830">
            <v>1</v>
          </cell>
          <cell r="AJ830" t="str">
            <v>ДКР</v>
          </cell>
        </row>
        <row r="831">
          <cell r="C831" t="str">
            <v>Раменский</v>
          </cell>
          <cell r="F831">
            <v>0.56000000000000005</v>
          </cell>
          <cell r="G831">
            <v>903.45754999999997</v>
          </cell>
          <cell r="AH831" t="str">
            <v>Подр. способ</v>
          </cell>
          <cell r="AI831">
            <v>1</v>
          </cell>
          <cell r="AJ831" t="str">
            <v>ДКР</v>
          </cell>
        </row>
        <row r="832">
          <cell r="C832" t="str">
            <v>Павлово-Посадский</v>
          </cell>
          <cell r="F832">
            <v>0.88</v>
          </cell>
          <cell r="G832">
            <v>407.10368999999997</v>
          </cell>
          <cell r="AH832" t="str">
            <v>Подр. способ</v>
          </cell>
          <cell r="AI832">
            <v>1</v>
          </cell>
          <cell r="AJ832" t="str">
            <v>ДКР</v>
          </cell>
        </row>
        <row r="833">
          <cell r="C833" t="str">
            <v>Павлово-Посадский</v>
          </cell>
          <cell r="F833">
            <v>1.1200000000000001</v>
          </cell>
          <cell r="G833">
            <v>331.69972000000001</v>
          </cell>
          <cell r="AH833" t="str">
            <v>Подр. способ</v>
          </cell>
          <cell r="AI833">
            <v>1</v>
          </cell>
          <cell r="AJ833" t="str">
            <v>ДКР</v>
          </cell>
        </row>
        <row r="834">
          <cell r="C834" t="str">
            <v>Павлово-Посадский</v>
          </cell>
          <cell r="F834">
            <v>0.64</v>
          </cell>
          <cell r="G834">
            <v>106.85811</v>
          </cell>
          <cell r="AH834" t="str">
            <v>Подр. способ</v>
          </cell>
          <cell r="AI834">
            <v>1</v>
          </cell>
          <cell r="AJ834" t="str">
            <v>ДКР</v>
          </cell>
        </row>
        <row r="835">
          <cell r="C835" t="str">
            <v>Клинский</v>
          </cell>
          <cell r="F835">
            <v>3</v>
          </cell>
          <cell r="G835">
            <v>3028.14518</v>
          </cell>
          <cell r="AH835" t="str">
            <v>Подр. способ</v>
          </cell>
          <cell r="AI835">
            <v>1</v>
          </cell>
          <cell r="AJ835" t="str">
            <v>ДКР</v>
          </cell>
        </row>
        <row r="836">
          <cell r="C836" t="str">
            <v>Орехово-Зуевский</v>
          </cell>
          <cell r="F836">
            <v>1.32</v>
          </cell>
          <cell r="G836">
            <v>1186.0429999999999</v>
          </cell>
          <cell r="AH836" t="str">
            <v>Подр. способ</v>
          </cell>
          <cell r="AI836">
            <v>1</v>
          </cell>
          <cell r="AJ836" t="str">
            <v>ДКР</v>
          </cell>
        </row>
        <row r="837">
          <cell r="C837" t="str">
            <v>Талдомский</v>
          </cell>
          <cell r="F837">
            <v>0.72</v>
          </cell>
          <cell r="G837">
            <v>169.76519999999999</v>
          </cell>
          <cell r="AH837" t="str">
            <v>Подр. способ</v>
          </cell>
          <cell r="AI837">
            <v>1</v>
          </cell>
          <cell r="AJ837" t="str">
            <v>ДКР</v>
          </cell>
        </row>
        <row r="838">
          <cell r="C838" t="str">
            <v>Талдомский</v>
          </cell>
          <cell r="F838">
            <v>0.12</v>
          </cell>
          <cell r="G838">
            <v>85.613339999999994</v>
          </cell>
          <cell r="AH838" t="str">
            <v>Подр. способ</v>
          </cell>
          <cell r="AI838">
            <v>1</v>
          </cell>
          <cell r="AJ838" t="str">
            <v>ДКР</v>
          </cell>
        </row>
        <row r="839">
          <cell r="C839" t="str">
            <v>Талдомский</v>
          </cell>
          <cell r="F839">
            <v>0.12</v>
          </cell>
          <cell r="G839">
            <v>78.914510000000007</v>
          </cell>
          <cell r="AH839" t="str">
            <v>Подр. способ</v>
          </cell>
          <cell r="AI839">
            <v>1</v>
          </cell>
          <cell r="AJ839" t="str">
            <v>ДКР</v>
          </cell>
        </row>
        <row r="840">
          <cell r="C840" t="str">
            <v>Талдомский</v>
          </cell>
          <cell r="F840">
            <v>0.16</v>
          </cell>
          <cell r="G840">
            <v>75.013210000000001</v>
          </cell>
          <cell r="AH840" t="str">
            <v>Подр. способ</v>
          </cell>
          <cell r="AI840">
            <v>1</v>
          </cell>
          <cell r="AJ840" t="str">
            <v>ДКР</v>
          </cell>
        </row>
        <row r="841">
          <cell r="C841">
            <v>0</v>
          </cell>
          <cell r="F841">
            <v>0</v>
          </cell>
          <cell r="G841">
            <v>0</v>
          </cell>
          <cell r="AH841">
            <v>0</v>
          </cell>
          <cell r="AI841">
            <v>0</v>
          </cell>
          <cell r="AJ841">
            <v>0</v>
          </cell>
        </row>
        <row r="842">
          <cell r="C842" t="str">
            <v>Г.о. Балашиха</v>
          </cell>
          <cell r="F842">
            <v>0.6</v>
          </cell>
          <cell r="G842">
            <v>127.40924</v>
          </cell>
          <cell r="AH842" t="str">
            <v>Подр. способ</v>
          </cell>
          <cell r="AI842">
            <v>1</v>
          </cell>
          <cell r="AJ842" t="str">
            <v>ДКР</v>
          </cell>
        </row>
        <row r="843">
          <cell r="C843" t="str">
            <v>Г.о. Балашиха</v>
          </cell>
          <cell r="F843">
            <v>1.04</v>
          </cell>
          <cell r="G843">
            <v>39.14622</v>
          </cell>
          <cell r="AH843" t="str">
            <v>Подр. способ</v>
          </cell>
          <cell r="AI843">
            <v>1</v>
          </cell>
          <cell r="AJ843" t="str">
            <v>ДКР</v>
          </cell>
        </row>
        <row r="844">
          <cell r="C844" t="str">
            <v>Г.о. Балашиха</v>
          </cell>
          <cell r="F844">
            <v>1.08</v>
          </cell>
          <cell r="G844">
            <v>28.141380000000002</v>
          </cell>
          <cell r="AH844" t="str">
            <v>Подр. способ</v>
          </cell>
          <cell r="AI844">
            <v>1</v>
          </cell>
          <cell r="AJ844" t="str">
            <v>ДКР</v>
          </cell>
        </row>
        <row r="845">
          <cell r="C845" t="str">
            <v>Г.о. Балашиха</v>
          </cell>
          <cell r="F845">
            <v>0.36</v>
          </cell>
          <cell r="G845">
            <v>11.07198</v>
          </cell>
          <cell r="AH845" t="str">
            <v>Подр. способ</v>
          </cell>
          <cell r="AI845">
            <v>1</v>
          </cell>
          <cell r="AJ845" t="str">
            <v>ДКР</v>
          </cell>
        </row>
        <row r="846">
          <cell r="C846" t="str">
            <v>Г.о. Балашиха</v>
          </cell>
          <cell r="F846">
            <v>3.2</v>
          </cell>
          <cell r="G846">
            <v>137.57759999999999</v>
          </cell>
          <cell r="AH846" t="str">
            <v>Подр. способ</v>
          </cell>
          <cell r="AI846">
            <v>1</v>
          </cell>
          <cell r="AJ846" t="str">
            <v>ДКР</v>
          </cell>
        </row>
        <row r="847">
          <cell r="C847" t="str">
            <v>Г.о. Балашиха</v>
          </cell>
          <cell r="F847">
            <v>0.16</v>
          </cell>
          <cell r="G847">
            <v>2.4750000000000001</v>
          </cell>
          <cell r="AH847" t="str">
            <v>Подр. способ</v>
          </cell>
          <cell r="AI847">
            <v>1</v>
          </cell>
          <cell r="AJ847" t="str">
            <v>ДКР</v>
          </cell>
        </row>
        <row r="848">
          <cell r="C848">
            <v>0</v>
          </cell>
          <cell r="F848">
            <v>0</v>
          </cell>
          <cell r="G848">
            <v>0</v>
          </cell>
          <cell r="AH848">
            <v>0</v>
          </cell>
          <cell r="AI848">
            <v>0</v>
          </cell>
          <cell r="AJ848">
            <v>0</v>
          </cell>
        </row>
        <row r="849">
          <cell r="C849" t="str">
            <v>Чеховский</v>
          </cell>
          <cell r="F849">
            <v>2.1</v>
          </cell>
          <cell r="G849">
            <v>2600</v>
          </cell>
          <cell r="AH849" t="str">
            <v>Подр. способ</v>
          </cell>
          <cell r="AI849">
            <v>1</v>
          </cell>
          <cell r="AJ849" t="str">
            <v>ДКР</v>
          </cell>
        </row>
        <row r="850">
          <cell r="C850">
            <v>0</v>
          </cell>
          <cell r="F850">
            <v>0</v>
          </cell>
          <cell r="G850">
            <v>20412.09748</v>
          </cell>
          <cell r="AH850">
            <v>0</v>
          </cell>
          <cell r="AI850" t="str">
            <v>Итог</v>
          </cell>
          <cell r="AJ850">
            <v>0</v>
          </cell>
        </row>
      </sheetData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Заголовок"/>
      <sheetName val="Содержание"/>
      <sheetName val="СЦТ"/>
      <sheetName val="1.1"/>
      <sheetName val="1.2"/>
      <sheetName val="2.1"/>
      <sheetName val="2.2"/>
      <sheetName val="3"/>
      <sheetName val="4"/>
      <sheetName val="5"/>
      <sheetName val="6"/>
      <sheetName val="7"/>
      <sheetName val="8"/>
      <sheetName val="9"/>
      <sheetName val="10"/>
      <sheetName val="11"/>
      <sheetName val="12"/>
      <sheetName val="13"/>
      <sheetName val="14"/>
      <sheetName val="15"/>
      <sheetName val="16"/>
      <sheetName val="17"/>
      <sheetName val="17.1"/>
      <sheetName val="18"/>
      <sheetName val="18.1"/>
      <sheetName val="18.2"/>
      <sheetName val="19"/>
      <sheetName val="19.1.1"/>
      <sheetName val="19.1.2"/>
      <sheetName val="19.2"/>
      <sheetName val="20"/>
      <sheetName val="20.1"/>
      <sheetName val="21"/>
      <sheetName val="21.1"/>
      <sheetName val="21.2.1"/>
      <sheetName val="21.2.2"/>
      <sheetName val="21.3"/>
      <sheetName val="21.4"/>
      <sheetName val="22"/>
      <sheetName val="23"/>
      <sheetName val="24"/>
      <sheetName val="24.1"/>
      <sheetName val="25"/>
      <sheetName val="25.1"/>
      <sheetName val="26"/>
      <sheetName val="27"/>
      <sheetName val="28"/>
      <sheetName val="28.1"/>
      <sheetName val="28.2"/>
      <sheetName val="28.3"/>
      <sheetName val="29"/>
      <sheetName val="P2.1"/>
      <sheetName val="P2.2"/>
      <sheetName val="2.3"/>
      <sheetName val="таблица фст"/>
      <sheetName val="Производство электроэнергии"/>
      <sheetName val=" НВВ передача"/>
      <sheetName val="Данные"/>
      <sheetName val="П2.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>
        <row r="15">
          <cell r="C15">
            <v>0</v>
          </cell>
        </row>
        <row r="24">
          <cell r="C24">
            <v>0</v>
          </cell>
        </row>
      </sheetData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ervice"/>
      <sheetName val="Титул"/>
      <sheetName val="Требования"/>
      <sheetName val="Содержание"/>
      <sheetName val="Параметры"/>
      <sheetName val="Распределение затрат"/>
      <sheetName val="5 Бюджет продаж"/>
      <sheetName val="5.1"/>
      <sheetName val="5.2"/>
      <sheetName val="5.3"/>
      <sheetName val="6 Бюджет производства"/>
      <sheetName val="6.1.0"/>
      <sheetName val="6.1.1"/>
      <sheetName val="6.1.2"/>
      <sheetName val="6.2"/>
      <sheetName val="6.3"/>
      <sheetName val="6.4"/>
      <sheetName val="6.5"/>
      <sheetName val="7 Бюджет запасов и закупок"/>
      <sheetName val="8 Бюджет расходов"/>
      <sheetName val="8.1"/>
      <sheetName val="8.2"/>
      <sheetName val="8.3"/>
      <sheetName val="8.4"/>
      <sheetName val="8.5"/>
      <sheetName val="8.6"/>
      <sheetName val="8.7"/>
      <sheetName val="8.8"/>
      <sheetName val="8.9"/>
      <sheetName val="8.10"/>
      <sheetName val="8.11"/>
      <sheetName val="8.12"/>
      <sheetName val="8.13"/>
      <sheetName val="8.14"/>
      <sheetName val="8.15"/>
      <sheetName val="8.16"/>
      <sheetName val="8.17"/>
      <sheetName val="8.18"/>
      <sheetName val="8.19"/>
      <sheetName val="8.20"/>
      <sheetName val="8.21"/>
      <sheetName val="8.22"/>
      <sheetName val="8.23"/>
      <sheetName val="8.24"/>
      <sheetName val="9 Бюджет ремонтов"/>
      <sheetName val="9.1"/>
      <sheetName val="9.2"/>
      <sheetName val="9.3"/>
      <sheetName val="9.4"/>
      <sheetName val="10 Бюджет кап. вложений"/>
      <sheetName val="10.0"/>
      <sheetName val="10.1"/>
      <sheetName val="10.2"/>
      <sheetName val="10.3"/>
      <sheetName val="10.4"/>
      <sheetName val="10.5"/>
      <sheetName val="10.6"/>
      <sheetName val="10.7"/>
      <sheetName val="11 Дебиторы"/>
      <sheetName val="12 Кредиторы"/>
      <sheetName val="13 Бюджет кредитов и фин.деятел"/>
      <sheetName val="13.1"/>
      <sheetName val="14 Бюджет налогов"/>
      <sheetName val="14.2"/>
      <sheetName val="14.3"/>
      <sheetName val="14.4"/>
      <sheetName val="15 Б-т опер и внереал. д.и.р."/>
      <sheetName val="15.1"/>
      <sheetName val="15.2"/>
      <sheetName val="15.3"/>
      <sheetName val="15.5"/>
      <sheetName val="15.6"/>
      <sheetName val="15.7"/>
      <sheetName val="15.8"/>
      <sheetName val="15.9"/>
      <sheetName val="15.10"/>
      <sheetName val="15.11"/>
      <sheetName val="15.12"/>
      <sheetName val="15.13"/>
      <sheetName val="15.14"/>
      <sheetName val="1 БДР"/>
      <sheetName val="1.1"/>
      <sheetName val="1.1.1"/>
      <sheetName val="1.1.2"/>
      <sheetName val="1.1.3"/>
      <sheetName val="1.1.4"/>
      <sheetName val="1.2"/>
      <sheetName val="1.3"/>
      <sheetName val="1.4"/>
      <sheetName val="1.5"/>
      <sheetName val="1.6"/>
      <sheetName val="1.7"/>
      <sheetName val="1.8"/>
      <sheetName val="2 БДДС"/>
      <sheetName val="3 Сводный бюджет"/>
      <sheetName val="4 Прогноз баланса"/>
      <sheetName val="4.1"/>
      <sheetName val="4.2"/>
      <sheetName val="4.3"/>
      <sheetName val="4.4"/>
      <sheetName val="т1"/>
      <sheetName val="т2"/>
      <sheetName val="т3"/>
      <sheetName val="т4"/>
      <sheetName val="т5"/>
      <sheetName val="т6"/>
      <sheetName val="т7"/>
      <sheetName val="т8"/>
      <sheetName val="т9"/>
      <sheetName val="т10"/>
      <sheetName val="Списки"/>
      <sheetName val="Альбом_аналитических_форм_2007"/>
      <sheetName val="Лист1"/>
      <sheetName val="Лист2"/>
      <sheetName val="Лист3"/>
      <sheetName val="1 БДР (ОВД)"/>
      <sheetName val="1 БДР (ПВД)"/>
      <sheetName val="1 БДР (УО)"/>
      <sheetName val="Свод БДР"/>
      <sheetName val="Выручка"/>
      <sheetName val="ОВД"/>
      <sheetName val="ПВД"/>
      <sheetName val="2 Бюджет доходов"/>
      <sheetName val="2.1"/>
      <sheetName val="2.2"/>
      <sheetName val="2.3"/>
      <sheetName val="2.4"/>
      <sheetName val="2.5"/>
      <sheetName val="3.3"/>
      <sheetName val="5 Бюджет расходов"/>
      <sheetName val="5.4"/>
      <sheetName val="5.5"/>
      <sheetName val="5.6"/>
      <sheetName val="5.8"/>
      <sheetName val="5.9"/>
      <sheetName val="5.10"/>
      <sheetName val="5.11"/>
      <sheetName val="5.12"/>
      <sheetName val="5.13"/>
      <sheetName val="5.14"/>
      <sheetName val="5.15"/>
      <sheetName val="5.16"/>
      <sheetName val="5.17"/>
      <sheetName val="5.18"/>
      <sheetName val="5.19"/>
      <sheetName val="5.20"/>
      <sheetName val="5.21"/>
      <sheetName val="5.22"/>
      <sheetName val="5.23"/>
      <sheetName val="Коэф-т распр."/>
      <sheetName val="7 БПДиР "/>
      <sheetName val="7.1 "/>
      <sheetName val="7.2 "/>
      <sheetName val="7.3"/>
      <sheetName val="5.2 (2)"/>
      <sheetName val="5.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 refreshError="1"/>
      <sheetData sheetId="110" refreshError="1">
        <row r="60">
          <cell r="B60" t="str">
            <v>Строительные и специальные машины</v>
          </cell>
        </row>
        <row r="61">
          <cell r="B61" t="str">
            <v>Легковой автотранспорт</v>
          </cell>
        </row>
        <row r="62">
          <cell r="B62" t="str">
            <v>Грузовой автотранспорт</v>
          </cell>
        </row>
        <row r="63">
          <cell r="B63" t="str">
            <v>Автобусы</v>
          </cell>
        </row>
      </sheetData>
      <sheetData sheetId="111" refreshError="1"/>
      <sheetData sheetId="112" refreshError="1"/>
      <sheetData sheetId="113" refreshError="1"/>
      <sheetData sheetId="114"/>
      <sheetData sheetId="115"/>
      <sheetData sheetId="116"/>
      <sheetData sheetId="117"/>
      <sheetData sheetId="118"/>
      <sheetData sheetId="119"/>
      <sheetData sheetId="120"/>
      <sheetData sheetId="121"/>
      <sheetData sheetId="122"/>
      <sheetData sheetId="123"/>
      <sheetData sheetId="124"/>
      <sheetData sheetId="125"/>
      <sheetData sheetId="126"/>
      <sheetData sheetId="127"/>
      <sheetData sheetId="128"/>
      <sheetData sheetId="129"/>
      <sheetData sheetId="130"/>
      <sheetData sheetId="131"/>
      <sheetData sheetId="132"/>
      <sheetData sheetId="133"/>
      <sheetData sheetId="134"/>
      <sheetData sheetId="135"/>
      <sheetData sheetId="136"/>
      <sheetData sheetId="137"/>
      <sheetData sheetId="138"/>
      <sheetData sheetId="139"/>
      <sheetData sheetId="140"/>
      <sheetData sheetId="141"/>
      <sheetData sheetId="142"/>
      <sheetData sheetId="143"/>
      <sheetData sheetId="144"/>
      <sheetData sheetId="145"/>
      <sheetData sheetId="146"/>
      <sheetData sheetId="147"/>
      <sheetData sheetId="148"/>
      <sheetData sheetId="149"/>
      <sheetData sheetId="150"/>
      <sheetData sheetId="151"/>
      <sheetData sheetId="152"/>
      <sheetData sheetId="153" refreshError="1"/>
      <sheetData sheetId="154" refreshError="1"/>
      <sheetData sheetId="155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на 12,45 ПО 14829300 зна"/>
      <sheetName val="Расчетный файл_Балансы 12,45%"/>
      <sheetName val="производственные показатели"/>
      <sheetName val="производ программа"/>
      <sheetName val="программа реализации"/>
      <sheetName val="Финпоказатели_"/>
      <sheetName val="БДР"/>
      <sheetName val="БДДС"/>
      <sheetName val="заемные средства"/>
      <sheetName val="Баланс"/>
      <sheetName val="ремонтная программа"/>
      <sheetName val="Персонал"/>
      <sheetName val="Инвестбюджет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впоказатели"/>
      <sheetName val="Финпоказатели"/>
      <sheetName val="Произв_программа"/>
      <sheetName val="Прогр_реализ"/>
      <sheetName val="БДР"/>
      <sheetName val="Баланс"/>
      <sheetName val="Дебет-кредит"/>
      <sheetName val="БДДС"/>
      <sheetName val="Заемные средства "/>
      <sheetName val="Ремонтная программа"/>
      <sheetName val="План персонал"/>
      <sheetName val="Инвестбюджет "/>
    </sheetNames>
    <sheetDataSet>
      <sheetData sheetId="0"/>
      <sheetData sheetId="1"/>
      <sheetData sheetId="2"/>
      <sheetData sheetId="3"/>
      <sheetData sheetId="4">
        <row r="130">
          <cell r="V130">
            <v>939569.74645963777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Бюджет на 12,45 ПО 14829300 зна"/>
      <sheetName val="Расчетный файл_Балансы 12,45%"/>
      <sheetName val="производственные показатели"/>
      <sheetName val="производ программа"/>
      <sheetName val="программа реализации"/>
      <sheetName val="Финпоказатели_"/>
      <sheetName val="БДР"/>
      <sheetName val="БДДС"/>
      <sheetName val="Баланс"/>
      <sheetName val="ремонтная программа"/>
      <sheetName val="Персонал"/>
      <sheetName val="Инвестбюджет "/>
      <sheetName val="Инвестбюджет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произвпоказатели"/>
      <sheetName val="Финпоказатели"/>
      <sheetName val="Произв_программа"/>
      <sheetName val="Прогр_реализ"/>
      <sheetName val="БДР"/>
      <sheetName val="Баланс"/>
      <sheetName val="Дебет-кредит"/>
      <sheetName val="БДДС"/>
      <sheetName val="Заемные средства "/>
      <sheetName val="Ремонтная программа"/>
      <sheetName val="План персонал"/>
      <sheetName val="Инвестбюджет "/>
    </sheetNames>
    <sheetDataSet>
      <sheetData sheetId="0"/>
      <sheetData sheetId="1"/>
      <sheetData sheetId="2"/>
      <sheetData sheetId="3"/>
      <sheetData sheetId="4">
        <row r="130">
          <cell r="V130">
            <v>939569.74645963777</v>
          </cell>
        </row>
      </sheetData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R81"/>
  <sheetViews>
    <sheetView tabSelected="1" view="pageBreakPreview" topLeftCell="A61" zoomScale="90" zoomScaleNormal="80" zoomScaleSheetLayoutView="90" workbookViewId="0">
      <selection activeCell="A74" sqref="A74:CK74"/>
    </sheetView>
  </sheetViews>
  <sheetFormatPr defaultColWidth="0.85546875" defaultRowHeight="15" customHeight="1" outlineLevelRow="1" x14ac:dyDescent="0.25"/>
  <cols>
    <col min="1" max="10" width="0.85546875" style="2"/>
    <col min="11" max="11" width="1.7109375" style="2" customWidth="1"/>
    <col min="12" max="58" width="0.85546875" style="2"/>
    <col min="59" max="59" width="26.140625" style="2" customWidth="1"/>
    <col min="60" max="70" width="0.85546875" style="2"/>
    <col min="71" max="71" width="17" style="2" customWidth="1"/>
    <col min="72" max="72" width="19.7109375" style="2" customWidth="1"/>
    <col min="73" max="94" width="0.85546875" style="2"/>
    <col min="95" max="95" width="0.5703125" style="2" customWidth="1"/>
    <col min="96" max="96" width="0.85546875" style="2" customWidth="1"/>
    <col min="97" max="16384" width="0.85546875" style="2"/>
  </cols>
  <sheetData>
    <row r="1" spans="1:89" s="1" customFormat="1" ht="12" customHeight="1" x14ac:dyDescent="0.2">
      <c r="BN1" s="1" t="s">
        <v>98</v>
      </c>
    </row>
    <row r="2" spans="1:89" s="1" customFormat="1" ht="12" customHeight="1" x14ac:dyDescent="0.2">
      <c r="BN2" s="1" t="s">
        <v>56</v>
      </c>
    </row>
    <row r="3" spans="1:89" s="1" customFormat="1" ht="12" customHeight="1" x14ac:dyDescent="0.2">
      <c r="BN3" s="1" t="s">
        <v>57</v>
      </c>
    </row>
    <row r="4" spans="1:89" ht="21" customHeight="1" x14ac:dyDescent="0.25"/>
    <row r="5" spans="1:89" s="3" customFormat="1" ht="14.25" customHeight="1" x14ac:dyDescent="0.25">
      <c r="A5" s="396" t="s">
        <v>24</v>
      </c>
      <c r="B5" s="396"/>
      <c r="C5" s="396"/>
      <c r="D5" s="396"/>
      <c r="E5" s="396"/>
      <c r="F5" s="396"/>
      <c r="G5" s="396"/>
      <c r="H5" s="396"/>
      <c r="I5" s="396"/>
      <c r="J5" s="396"/>
      <c r="K5" s="396"/>
      <c r="L5" s="396"/>
      <c r="M5" s="396"/>
      <c r="N5" s="396"/>
      <c r="O5" s="396"/>
      <c r="P5" s="396"/>
      <c r="Q5" s="396"/>
      <c r="R5" s="396"/>
      <c r="S5" s="396"/>
      <c r="T5" s="396"/>
      <c r="U5" s="396"/>
      <c r="V5" s="396"/>
      <c r="W5" s="396"/>
      <c r="X5" s="396"/>
      <c r="Y5" s="396"/>
      <c r="Z5" s="396"/>
      <c r="AA5" s="396"/>
      <c r="AB5" s="396"/>
      <c r="AC5" s="396"/>
      <c r="AD5" s="396"/>
      <c r="AE5" s="396"/>
      <c r="AF5" s="396"/>
      <c r="AG5" s="396"/>
      <c r="AH5" s="396"/>
      <c r="AI5" s="396"/>
      <c r="AJ5" s="396"/>
      <c r="AK5" s="396"/>
      <c r="AL5" s="396"/>
      <c r="AM5" s="396"/>
      <c r="AN5" s="396"/>
      <c r="AO5" s="396"/>
      <c r="AP5" s="396"/>
      <c r="AQ5" s="396"/>
      <c r="AR5" s="396"/>
      <c r="AS5" s="396"/>
      <c r="AT5" s="396"/>
      <c r="AU5" s="396"/>
      <c r="AV5" s="396"/>
      <c r="AW5" s="396"/>
      <c r="AX5" s="396"/>
      <c r="AY5" s="396"/>
      <c r="AZ5" s="396"/>
      <c r="BA5" s="396"/>
      <c r="BB5" s="396"/>
      <c r="BC5" s="396"/>
      <c r="BD5" s="396"/>
      <c r="BE5" s="396"/>
      <c r="BF5" s="396"/>
      <c r="BG5" s="396"/>
      <c r="BH5" s="396"/>
      <c r="BI5" s="396"/>
      <c r="BJ5" s="396"/>
      <c r="BK5" s="396"/>
      <c r="BL5" s="396"/>
      <c r="BM5" s="396"/>
      <c r="BN5" s="396"/>
      <c r="BO5" s="396"/>
      <c r="BP5" s="396"/>
      <c r="BQ5" s="396"/>
      <c r="BR5" s="396"/>
      <c r="BS5" s="396"/>
      <c r="BT5" s="396"/>
      <c r="BU5" s="396"/>
      <c r="BV5" s="396"/>
      <c r="BW5" s="396"/>
      <c r="BX5" s="396"/>
      <c r="BY5" s="396"/>
      <c r="BZ5" s="396"/>
      <c r="CA5" s="396"/>
      <c r="CB5" s="396"/>
      <c r="CC5" s="396"/>
      <c r="CD5" s="396"/>
      <c r="CE5" s="396"/>
      <c r="CF5" s="396"/>
      <c r="CG5" s="396"/>
      <c r="CH5" s="396"/>
      <c r="CI5" s="396"/>
      <c r="CJ5" s="396"/>
      <c r="CK5" s="396"/>
    </row>
    <row r="6" spans="1:89" s="3" customFormat="1" ht="14.25" customHeight="1" x14ac:dyDescent="0.25">
      <c r="A6" s="396" t="s">
        <v>23</v>
      </c>
      <c r="B6" s="396"/>
      <c r="C6" s="396"/>
      <c r="D6" s="396"/>
      <c r="E6" s="396"/>
      <c r="F6" s="396"/>
      <c r="G6" s="396"/>
      <c r="H6" s="396"/>
      <c r="I6" s="396"/>
      <c r="J6" s="396"/>
      <c r="K6" s="396"/>
      <c r="L6" s="396"/>
      <c r="M6" s="396"/>
      <c r="N6" s="396"/>
      <c r="O6" s="396"/>
      <c r="P6" s="396"/>
      <c r="Q6" s="396"/>
      <c r="R6" s="396"/>
      <c r="S6" s="396"/>
      <c r="T6" s="396"/>
      <c r="U6" s="396"/>
      <c r="V6" s="396"/>
      <c r="W6" s="396"/>
      <c r="X6" s="396"/>
      <c r="Y6" s="396"/>
      <c r="Z6" s="396"/>
      <c r="AA6" s="396"/>
      <c r="AB6" s="396"/>
      <c r="AC6" s="396"/>
      <c r="AD6" s="396"/>
      <c r="AE6" s="396"/>
      <c r="AF6" s="396"/>
      <c r="AG6" s="396"/>
      <c r="AH6" s="396"/>
      <c r="AI6" s="396"/>
      <c r="AJ6" s="396"/>
      <c r="AK6" s="396"/>
      <c r="AL6" s="396"/>
      <c r="AM6" s="396"/>
      <c r="AN6" s="396"/>
      <c r="AO6" s="396"/>
      <c r="AP6" s="396"/>
      <c r="AQ6" s="396"/>
      <c r="AR6" s="396"/>
      <c r="AS6" s="396"/>
      <c r="AT6" s="396"/>
      <c r="AU6" s="396"/>
      <c r="AV6" s="396"/>
      <c r="AW6" s="396"/>
      <c r="AX6" s="396"/>
      <c r="AY6" s="396"/>
      <c r="AZ6" s="396"/>
      <c r="BA6" s="396"/>
      <c r="BB6" s="396"/>
      <c r="BC6" s="396"/>
      <c r="BD6" s="396"/>
      <c r="BE6" s="396"/>
      <c r="BF6" s="396"/>
      <c r="BG6" s="396"/>
      <c r="BH6" s="396"/>
      <c r="BI6" s="396"/>
      <c r="BJ6" s="396"/>
      <c r="BK6" s="396"/>
      <c r="BL6" s="396"/>
      <c r="BM6" s="396"/>
      <c r="BN6" s="396"/>
      <c r="BO6" s="396"/>
      <c r="BP6" s="396"/>
      <c r="BQ6" s="396"/>
      <c r="BR6" s="396"/>
      <c r="BS6" s="396"/>
      <c r="BT6" s="396"/>
      <c r="BU6" s="396"/>
      <c r="BV6" s="396"/>
      <c r="BW6" s="396"/>
      <c r="BX6" s="396"/>
      <c r="BY6" s="396"/>
      <c r="BZ6" s="396"/>
      <c r="CA6" s="396"/>
      <c r="CB6" s="396"/>
      <c r="CC6" s="396"/>
      <c r="CD6" s="396"/>
      <c r="CE6" s="396"/>
      <c r="CF6" s="396"/>
      <c r="CG6" s="396"/>
      <c r="CH6" s="396"/>
      <c r="CI6" s="396"/>
      <c r="CJ6" s="396"/>
      <c r="CK6" s="396"/>
    </row>
    <row r="7" spans="1:89" s="3" customFormat="1" ht="14.25" customHeight="1" x14ac:dyDescent="0.25">
      <c r="A7" s="396" t="s">
        <v>99</v>
      </c>
      <c r="B7" s="396"/>
      <c r="C7" s="396"/>
      <c r="D7" s="396"/>
      <c r="E7" s="396"/>
      <c r="F7" s="396"/>
      <c r="G7" s="396"/>
      <c r="H7" s="396"/>
      <c r="I7" s="396"/>
      <c r="J7" s="396"/>
      <c r="K7" s="396"/>
      <c r="L7" s="396"/>
      <c r="M7" s="396"/>
      <c r="N7" s="396"/>
      <c r="O7" s="396"/>
      <c r="P7" s="396"/>
      <c r="Q7" s="396"/>
      <c r="R7" s="396"/>
      <c r="S7" s="396"/>
      <c r="T7" s="396"/>
      <c r="U7" s="396"/>
      <c r="V7" s="396"/>
      <c r="W7" s="396"/>
      <c r="X7" s="396"/>
      <c r="Y7" s="396"/>
      <c r="Z7" s="396"/>
      <c r="AA7" s="396"/>
      <c r="AB7" s="396"/>
      <c r="AC7" s="396"/>
      <c r="AD7" s="396"/>
      <c r="AE7" s="396"/>
      <c r="AF7" s="396"/>
      <c r="AG7" s="396"/>
      <c r="AH7" s="396"/>
      <c r="AI7" s="396"/>
      <c r="AJ7" s="396"/>
      <c r="AK7" s="396"/>
      <c r="AL7" s="396"/>
      <c r="AM7" s="396"/>
      <c r="AN7" s="396"/>
      <c r="AO7" s="396"/>
      <c r="AP7" s="396"/>
      <c r="AQ7" s="396"/>
      <c r="AR7" s="396"/>
      <c r="AS7" s="396"/>
      <c r="AT7" s="396"/>
      <c r="AU7" s="396"/>
      <c r="AV7" s="396"/>
      <c r="AW7" s="396"/>
      <c r="AX7" s="396"/>
      <c r="AY7" s="396"/>
      <c r="AZ7" s="396"/>
      <c r="BA7" s="396"/>
      <c r="BB7" s="396"/>
      <c r="BC7" s="396"/>
      <c r="BD7" s="396"/>
      <c r="BE7" s="396"/>
      <c r="BF7" s="396"/>
      <c r="BG7" s="396"/>
      <c r="BH7" s="396"/>
      <c r="BI7" s="396"/>
      <c r="BJ7" s="396"/>
      <c r="BK7" s="396"/>
      <c r="BL7" s="396"/>
      <c r="BM7" s="396"/>
      <c r="BN7" s="396"/>
      <c r="BO7" s="396"/>
      <c r="BP7" s="396"/>
      <c r="BQ7" s="396"/>
      <c r="BR7" s="396"/>
      <c r="BS7" s="396"/>
      <c r="BT7" s="396"/>
      <c r="BU7" s="396"/>
      <c r="BV7" s="396"/>
      <c r="BW7" s="396"/>
      <c r="BX7" s="396"/>
      <c r="BY7" s="396"/>
      <c r="BZ7" s="396"/>
      <c r="CA7" s="396"/>
      <c r="CB7" s="396"/>
      <c r="CC7" s="396"/>
      <c r="CD7" s="396"/>
      <c r="CE7" s="396"/>
      <c r="CF7" s="396"/>
      <c r="CG7" s="396"/>
      <c r="CH7" s="396"/>
      <c r="CI7" s="396"/>
      <c r="CJ7" s="396"/>
      <c r="CK7" s="396"/>
    </row>
    <row r="8" spans="1:89" s="3" customFormat="1" ht="14.25" customHeight="1" x14ac:dyDescent="0.25">
      <c r="A8" s="396" t="s">
        <v>100</v>
      </c>
      <c r="B8" s="396"/>
      <c r="C8" s="396"/>
      <c r="D8" s="396"/>
      <c r="E8" s="396"/>
      <c r="F8" s="396"/>
      <c r="G8" s="396"/>
      <c r="H8" s="396"/>
      <c r="I8" s="396"/>
      <c r="J8" s="396"/>
      <c r="K8" s="396"/>
      <c r="L8" s="396"/>
      <c r="M8" s="396"/>
      <c r="N8" s="396"/>
      <c r="O8" s="396"/>
      <c r="P8" s="396"/>
      <c r="Q8" s="396"/>
      <c r="R8" s="396"/>
      <c r="S8" s="396"/>
      <c r="T8" s="396"/>
      <c r="U8" s="396"/>
      <c r="V8" s="396"/>
      <c r="W8" s="396"/>
      <c r="X8" s="396"/>
      <c r="Y8" s="396"/>
      <c r="Z8" s="396"/>
      <c r="AA8" s="396"/>
      <c r="AB8" s="396"/>
      <c r="AC8" s="396"/>
      <c r="AD8" s="396"/>
      <c r="AE8" s="396"/>
      <c r="AF8" s="396"/>
      <c r="AG8" s="396"/>
      <c r="AH8" s="396"/>
      <c r="AI8" s="396"/>
      <c r="AJ8" s="396"/>
      <c r="AK8" s="396"/>
      <c r="AL8" s="396"/>
      <c r="AM8" s="396"/>
      <c r="AN8" s="396"/>
      <c r="AO8" s="396"/>
      <c r="AP8" s="396"/>
      <c r="AQ8" s="396"/>
      <c r="AR8" s="396"/>
      <c r="AS8" s="396"/>
      <c r="AT8" s="396"/>
      <c r="AU8" s="396"/>
      <c r="AV8" s="396"/>
      <c r="AW8" s="396"/>
      <c r="AX8" s="396"/>
      <c r="AY8" s="396"/>
      <c r="AZ8" s="396"/>
      <c r="BA8" s="396"/>
      <c r="BB8" s="396"/>
      <c r="BC8" s="396"/>
      <c r="BD8" s="396"/>
      <c r="BE8" s="396"/>
      <c r="BF8" s="396"/>
      <c r="BG8" s="396"/>
      <c r="BH8" s="396"/>
      <c r="BI8" s="396"/>
      <c r="BJ8" s="396"/>
      <c r="BK8" s="396"/>
      <c r="BL8" s="396"/>
      <c r="BM8" s="396"/>
      <c r="BN8" s="396"/>
      <c r="BO8" s="396"/>
      <c r="BP8" s="396"/>
      <c r="BQ8" s="396"/>
      <c r="BR8" s="396"/>
      <c r="BS8" s="396"/>
      <c r="BT8" s="396"/>
      <c r="BU8" s="396"/>
      <c r="BV8" s="396"/>
      <c r="BW8" s="396"/>
      <c r="BX8" s="396"/>
      <c r="BY8" s="396"/>
      <c r="BZ8" s="396"/>
      <c r="CA8" s="396"/>
      <c r="CB8" s="396"/>
      <c r="CC8" s="396"/>
      <c r="CD8" s="396"/>
      <c r="CE8" s="396"/>
      <c r="CF8" s="396"/>
      <c r="CG8" s="396"/>
      <c r="CH8" s="396"/>
      <c r="CI8" s="396"/>
      <c r="CJ8" s="396"/>
      <c r="CK8" s="396"/>
    </row>
    <row r="9" spans="1:89" ht="21" customHeight="1" x14ac:dyDescent="0.25"/>
    <row r="10" spans="1:89" x14ac:dyDescent="0.25">
      <c r="C10" s="4" t="s">
        <v>25</v>
      </c>
      <c r="D10" s="4"/>
      <c r="AG10" s="397" t="s">
        <v>118</v>
      </c>
      <c r="AH10" s="397"/>
      <c r="AI10" s="397"/>
      <c r="AJ10" s="397"/>
      <c r="AK10" s="397"/>
      <c r="AL10" s="397"/>
      <c r="AM10" s="397"/>
      <c r="AN10" s="397"/>
      <c r="AO10" s="397"/>
      <c r="AP10" s="397"/>
      <c r="AQ10" s="397"/>
      <c r="AR10" s="397"/>
      <c r="AS10" s="397"/>
      <c r="AT10" s="397"/>
      <c r="AU10" s="397"/>
      <c r="AV10" s="397"/>
      <c r="AW10" s="397"/>
      <c r="AX10" s="397"/>
      <c r="AY10" s="397"/>
      <c r="AZ10" s="397"/>
      <c r="BA10" s="397"/>
      <c r="BB10" s="397"/>
      <c r="BC10" s="397"/>
      <c r="BD10" s="397"/>
      <c r="BE10" s="397"/>
      <c r="BF10" s="397"/>
      <c r="BG10" s="397"/>
      <c r="BH10" s="397"/>
      <c r="BI10" s="397"/>
      <c r="BJ10" s="397"/>
      <c r="BK10" s="397"/>
      <c r="BL10" s="397"/>
      <c r="BM10" s="397"/>
      <c r="BN10" s="397"/>
      <c r="BO10" s="397"/>
      <c r="BP10" s="397"/>
      <c r="BQ10" s="397"/>
      <c r="BR10" s="397"/>
      <c r="BS10" s="397"/>
      <c r="BT10" s="397"/>
    </row>
    <row r="11" spans="1:89" x14ac:dyDescent="0.25">
      <c r="C11" s="4" t="s">
        <v>26</v>
      </c>
      <c r="D11" s="4"/>
      <c r="J11" s="398" t="s">
        <v>116</v>
      </c>
      <c r="K11" s="398"/>
      <c r="L11" s="398"/>
      <c r="M11" s="398"/>
      <c r="N11" s="398"/>
      <c r="O11" s="398"/>
      <c r="P11" s="398"/>
      <c r="Q11" s="398"/>
      <c r="R11" s="398"/>
      <c r="S11" s="398"/>
      <c r="T11" s="398"/>
      <c r="U11" s="398"/>
      <c r="V11" s="398"/>
      <c r="W11" s="398"/>
      <c r="X11" s="398"/>
      <c r="Y11" s="398"/>
      <c r="Z11" s="398"/>
      <c r="AA11" s="398"/>
      <c r="AB11" s="398"/>
      <c r="AC11" s="398"/>
      <c r="AD11" s="398"/>
      <c r="AE11" s="398"/>
      <c r="AF11" s="398"/>
      <c r="AG11" s="398"/>
      <c r="AH11" s="398"/>
      <c r="AI11" s="398"/>
      <c r="AJ11" s="398"/>
      <c r="AK11" s="398"/>
      <c r="AL11" s="398"/>
      <c r="AM11" s="398"/>
      <c r="AN11" s="398"/>
      <c r="AO11" s="398"/>
      <c r="AP11" s="398"/>
      <c r="AQ11" s="398"/>
      <c r="AR11" s="398"/>
      <c r="AS11" s="398"/>
      <c r="AT11" s="398"/>
      <c r="AU11" s="398"/>
      <c r="AV11" s="398"/>
      <c r="AW11" s="398"/>
      <c r="AX11" s="398"/>
      <c r="AY11" s="398"/>
      <c r="AZ11" s="398"/>
      <c r="BA11" s="398"/>
      <c r="BB11" s="398"/>
      <c r="BC11" s="398"/>
      <c r="BD11" s="398"/>
      <c r="BE11" s="398"/>
      <c r="BF11" s="398"/>
      <c r="BG11" s="398"/>
      <c r="BH11" s="398"/>
      <c r="BI11" s="398"/>
      <c r="BJ11" s="398"/>
      <c r="BK11" s="398"/>
      <c r="BL11" s="398"/>
      <c r="BM11" s="398"/>
      <c r="BT11" s="10"/>
    </row>
    <row r="12" spans="1:89" x14ac:dyDescent="0.25">
      <c r="C12" s="4" t="s">
        <v>27</v>
      </c>
      <c r="D12" s="4"/>
      <c r="J12" s="386" t="s">
        <v>117</v>
      </c>
      <c r="K12" s="386"/>
      <c r="L12" s="386"/>
      <c r="M12" s="386"/>
      <c r="N12" s="386"/>
      <c r="O12" s="386"/>
      <c r="P12" s="386"/>
      <c r="Q12" s="386"/>
      <c r="R12" s="386"/>
      <c r="S12" s="386"/>
      <c r="T12" s="386"/>
      <c r="U12" s="386"/>
      <c r="V12" s="386"/>
      <c r="W12" s="386"/>
      <c r="X12" s="386"/>
      <c r="Y12" s="386"/>
      <c r="Z12" s="386"/>
      <c r="AA12" s="386"/>
      <c r="AB12" s="386"/>
      <c r="AC12" s="386"/>
      <c r="AD12" s="386"/>
      <c r="AE12" s="386"/>
      <c r="AF12" s="386"/>
      <c r="AG12" s="386"/>
      <c r="AH12" s="386"/>
      <c r="AI12" s="386"/>
      <c r="AJ12" s="386"/>
      <c r="AK12" s="386"/>
      <c r="AL12" s="386"/>
      <c r="AM12" s="386"/>
      <c r="AN12" s="386"/>
      <c r="AO12" s="386"/>
      <c r="AP12" s="386"/>
      <c r="AQ12" s="386"/>
      <c r="AR12" s="386"/>
      <c r="AS12" s="386"/>
      <c r="AT12" s="386"/>
      <c r="AU12" s="386"/>
      <c r="AV12" s="386"/>
      <c r="AW12" s="386"/>
      <c r="AX12" s="386"/>
      <c r="AY12" s="386"/>
      <c r="AZ12" s="386"/>
      <c r="BA12" s="386"/>
      <c r="BB12" s="386"/>
      <c r="BC12" s="386"/>
      <c r="BD12" s="386"/>
      <c r="BE12" s="386"/>
      <c r="BF12" s="386"/>
      <c r="BG12" s="386"/>
      <c r="BH12" s="386"/>
      <c r="BI12" s="386"/>
      <c r="BJ12" s="386"/>
      <c r="BK12" s="386"/>
      <c r="BL12" s="386"/>
      <c r="BM12" s="386"/>
      <c r="BS12" s="10"/>
      <c r="BT12" s="10"/>
    </row>
    <row r="13" spans="1:89" x14ac:dyDescent="0.25">
      <c r="C13" s="4" t="s">
        <v>84</v>
      </c>
      <c r="D13" s="4"/>
      <c r="AQ13" s="387" t="s">
        <v>434</v>
      </c>
      <c r="AR13" s="387"/>
      <c r="AS13" s="387"/>
      <c r="AT13" s="387"/>
      <c r="AU13" s="387"/>
      <c r="AV13" s="387"/>
      <c r="AW13" s="387"/>
      <c r="AX13" s="387"/>
      <c r="AY13" s="388" t="s">
        <v>47</v>
      </c>
      <c r="AZ13" s="388"/>
      <c r="BA13" s="387" t="s">
        <v>435</v>
      </c>
      <c r="BB13" s="387"/>
      <c r="BC13" s="387"/>
      <c r="BD13" s="387"/>
      <c r="BE13" s="387"/>
      <c r="BF13" s="387"/>
      <c r="BG13" s="387"/>
      <c r="BH13" s="2" t="s">
        <v>48</v>
      </c>
      <c r="BS13" s="10"/>
      <c r="BT13" s="10"/>
    </row>
    <row r="15" spans="1:89" s="5" customFormat="1" ht="13.5" x14ac:dyDescent="0.2">
      <c r="A15" s="389" t="s">
        <v>22</v>
      </c>
      <c r="B15" s="390"/>
      <c r="C15" s="390"/>
      <c r="D15" s="390"/>
      <c r="E15" s="390"/>
      <c r="F15" s="390"/>
      <c r="G15" s="390"/>
      <c r="H15" s="390"/>
      <c r="I15" s="391"/>
      <c r="J15" s="395" t="s">
        <v>0</v>
      </c>
      <c r="K15" s="390"/>
      <c r="L15" s="390"/>
      <c r="M15" s="390"/>
      <c r="N15" s="390"/>
      <c r="O15" s="390"/>
      <c r="P15" s="390"/>
      <c r="Q15" s="390"/>
      <c r="R15" s="390"/>
      <c r="S15" s="390"/>
      <c r="T15" s="390"/>
      <c r="U15" s="390"/>
      <c r="V15" s="390"/>
      <c r="W15" s="390"/>
      <c r="X15" s="390"/>
      <c r="Y15" s="390"/>
      <c r="Z15" s="390"/>
      <c r="AA15" s="390"/>
      <c r="AB15" s="390"/>
      <c r="AC15" s="390"/>
      <c r="AD15" s="390"/>
      <c r="AE15" s="390"/>
      <c r="AF15" s="390"/>
      <c r="AG15" s="390"/>
      <c r="AH15" s="390"/>
      <c r="AI15" s="390"/>
      <c r="AJ15" s="390"/>
      <c r="AK15" s="390"/>
      <c r="AL15" s="390"/>
      <c r="AM15" s="390"/>
      <c r="AN15" s="390"/>
      <c r="AO15" s="390"/>
      <c r="AP15" s="390"/>
      <c r="AQ15" s="390"/>
      <c r="AR15" s="390"/>
      <c r="AS15" s="390"/>
      <c r="AT15" s="390"/>
      <c r="AU15" s="390"/>
      <c r="AV15" s="390"/>
      <c r="AW15" s="390"/>
      <c r="AX15" s="390"/>
      <c r="AY15" s="390"/>
      <c r="AZ15" s="390"/>
      <c r="BA15" s="390"/>
      <c r="BB15" s="390"/>
      <c r="BC15" s="390"/>
      <c r="BD15" s="390"/>
      <c r="BE15" s="390"/>
      <c r="BF15" s="390"/>
      <c r="BG15" s="390"/>
      <c r="BH15" s="389" t="s">
        <v>89</v>
      </c>
      <c r="BI15" s="390"/>
      <c r="BJ15" s="390"/>
      <c r="BK15" s="390"/>
      <c r="BL15" s="390"/>
      <c r="BM15" s="390"/>
      <c r="BN15" s="390"/>
      <c r="BO15" s="390"/>
      <c r="BP15" s="390"/>
      <c r="BQ15" s="390"/>
      <c r="BR15" s="391"/>
      <c r="BS15" s="487" t="s">
        <v>414</v>
      </c>
      <c r="BT15" s="488"/>
      <c r="BU15" s="389" t="s">
        <v>3</v>
      </c>
      <c r="BV15" s="401"/>
      <c r="BW15" s="401"/>
      <c r="BX15" s="401"/>
      <c r="BY15" s="401"/>
      <c r="BZ15" s="401"/>
      <c r="CA15" s="401"/>
      <c r="CB15" s="401"/>
      <c r="CC15" s="401"/>
      <c r="CD15" s="401"/>
      <c r="CE15" s="401"/>
      <c r="CF15" s="401"/>
      <c r="CG15" s="401"/>
      <c r="CH15" s="401"/>
      <c r="CI15" s="401"/>
      <c r="CJ15" s="401"/>
      <c r="CK15" s="402"/>
    </row>
    <row r="16" spans="1:89" s="5" customFormat="1" ht="13.5" x14ac:dyDescent="0.2">
      <c r="A16" s="392"/>
      <c r="B16" s="393"/>
      <c r="C16" s="393"/>
      <c r="D16" s="393"/>
      <c r="E16" s="393"/>
      <c r="F16" s="393"/>
      <c r="G16" s="393"/>
      <c r="H16" s="393"/>
      <c r="I16" s="394"/>
      <c r="J16" s="392"/>
      <c r="K16" s="393"/>
      <c r="L16" s="393"/>
      <c r="M16" s="393"/>
      <c r="N16" s="393"/>
      <c r="O16" s="393"/>
      <c r="P16" s="393"/>
      <c r="Q16" s="393"/>
      <c r="R16" s="393"/>
      <c r="S16" s="393"/>
      <c r="T16" s="393"/>
      <c r="U16" s="393"/>
      <c r="V16" s="393"/>
      <c r="W16" s="393"/>
      <c r="X16" s="393"/>
      <c r="Y16" s="393"/>
      <c r="Z16" s="393"/>
      <c r="AA16" s="393"/>
      <c r="AB16" s="393"/>
      <c r="AC16" s="393"/>
      <c r="AD16" s="393"/>
      <c r="AE16" s="393"/>
      <c r="AF16" s="393"/>
      <c r="AG16" s="393"/>
      <c r="AH16" s="393"/>
      <c r="AI16" s="393"/>
      <c r="AJ16" s="393"/>
      <c r="AK16" s="393"/>
      <c r="AL16" s="393"/>
      <c r="AM16" s="393"/>
      <c r="AN16" s="393"/>
      <c r="AO16" s="393"/>
      <c r="AP16" s="393"/>
      <c r="AQ16" s="393"/>
      <c r="AR16" s="393"/>
      <c r="AS16" s="393"/>
      <c r="AT16" s="393"/>
      <c r="AU16" s="393"/>
      <c r="AV16" s="393"/>
      <c r="AW16" s="393"/>
      <c r="AX16" s="393"/>
      <c r="AY16" s="393"/>
      <c r="AZ16" s="393"/>
      <c r="BA16" s="393"/>
      <c r="BB16" s="393"/>
      <c r="BC16" s="393"/>
      <c r="BD16" s="393"/>
      <c r="BE16" s="393"/>
      <c r="BF16" s="393"/>
      <c r="BG16" s="393"/>
      <c r="BH16" s="392"/>
      <c r="BI16" s="393"/>
      <c r="BJ16" s="393"/>
      <c r="BK16" s="393"/>
      <c r="BL16" s="393"/>
      <c r="BM16" s="393"/>
      <c r="BN16" s="393"/>
      <c r="BO16" s="393"/>
      <c r="BP16" s="393"/>
      <c r="BQ16" s="393"/>
      <c r="BR16" s="394"/>
      <c r="BS16" s="489" t="s">
        <v>1</v>
      </c>
      <c r="BT16" s="489" t="s">
        <v>2</v>
      </c>
      <c r="BU16" s="403"/>
      <c r="BV16" s="404"/>
      <c r="BW16" s="404"/>
      <c r="BX16" s="404"/>
      <c r="BY16" s="404"/>
      <c r="BZ16" s="404"/>
      <c r="CA16" s="404"/>
      <c r="CB16" s="404"/>
      <c r="CC16" s="404"/>
      <c r="CD16" s="404"/>
      <c r="CE16" s="404"/>
      <c r="CF16" s="404"/>
      <c r="CG16" s="404"/>
      <c r="CH16" s="404"/>
      <c r="CI16" s="404"/>
      <c r="CJ16" s="404"/>
      <c r="CK16" s="405"/>
    </row>
    <row r="17" spans="1:96" s="5" customFormat="1" ht="15" customHeight="1" x14ac:dyDescent="0.2">
      <c r="A17" s="345" t="s">
        <v>4</v>
      </c>
      <c r="B17" s="346"/>
      <c r="C17" s="346"/>
      <c r="D17" s="346"/>
      <c r="E17" s="346"/>
      <c r="F17" s="346"/>
      <c r="G17" s="346"/>
      <c r="H17" s="346"/>
      <c r="I17" s="347"/>
      <c r="J17" s="356" t="s">
        <v>28</v>
      </c>
      <c r="K17" s="357"/>
      <c r="L17" s="357"/>
      <c r="M17" s="357"/>
      <c r="N17" s="357"/>
      <c r="O17" s="357"/>
      <c r="P17" s="357"/>
      <c r="Q17" s="357"/>
      <c r="R17" s="357"/>
      <c r="S17" s="357"/>
      <c r="T17" s="357"/>
      <c r="U17" s="357"/>
      <c r="V17" s="357"/>
      <c r="W17" s="357"/>
      <c r="X17" s="357"/>
      <c r="Y17" s="357"/>
      <c r="Z17" s="357"/>
      <c r="AA17" s="357"/>
      <c r="AB17" s="357"/>
      <c r="AC17" s="357"/>
      <c r="AD17" s="357"/>
      <c r="AE17" s="357"/>
      <c r="AF17" s="357"/>
      <c r="AG17" s="357"/>
      <c r="AH17" s="357"/>
      <c r="AI17" s="357"/>
      <c r="AJ17" s="357"/>
      <c r="AK17" s="357"/>
      <c r="AL17" s="357"/>
      <c r="AM17" s="357"/>
      <c r="AN17" s="357"/>
      <c r="AO17" s="357"/>
      <c r="AP17" s="357"/>
      <c r="AQ17" s="357"/>
      <c r="AR17" s="357"/>
      <c r="AS17" s="357"/>
      <c r="AT17" s="357"/>
      <c r="AU17" s="357"/>
      <c r="AV17" s="357"/>
      <c r="AW17" s="357"/>
      <c r="AX17" s="357"/>
      <c r="AY17" s="357"/>
      <c r="AZ17" s="357"/>
      <c r="BA17" s="357"/>
      <c r="BB17" s="357"/>
      <c r="BC17" s="357"/>
      <c r="BD17" s="357"/>
      <c r="BE17" s="357"/>
      <c r="BF17" s="357"/>
      <c r="BG17" s="357"/>
      <c r="BH17" s="349" t="s">
        <v>29</v>
      </c>
      <c r="BI17" s="350"/>
      <c r="BJ17" s="350"/>
      <c r="BK17" s="350"/>
      <c r="BL17" s="350"/>
      <c r="BM17" s="350"/>
      <c r="BN17" s="350"/>
      <c r="BO17" s="350"/>
      <c r="BP17" s="350"/>
      <c r="BQ17" s="350"/>
      <c r="BR17" s="351"/>
      <c r="BS17" s="180" t="s">
        <v>29</v>
      </c>
      <c r="BT17" s="490" t="s">
        <v>29</v>
      </c>
      <c r="BU17" s="356" t="s">
        <v>29</v>
      </c>
      <c r="BV17" s="357"/>
      <c r="BW17" s="357"/>
      <c r="BX17" s="357"/>
      <c r="BY17" s="357"/>
      <c r="BZ17" s="357"/>
      <c r="CA17" s="357"/>
      <c r="CB17" s="357"/>
      <c r="CC17" s="357"/>
      <c r="CD17" s="357"/>
      <c r="CE17" s="357"/>
      <c r="CF17" s="357"/>
      <c r="CG17" s="357"/>
      <c r="CH17" s="357"/>
      <c r="CI17" s="357"/>
      <c r="CJ17" s="357"/>
      <c r="CK17" s="358"/>
    </row>
    <row r="18" spans="1:96" s="5" customFormat="1" ht="30" customHeight="1" x14ac:dyDescent="0.2">
      <c r="A18" s="369" t="s">
        <v>6</v>
      </c>
      <c r="B18" s="370"/>
      <c r="C18" s="370"/>
      <c r="D18" s="370"/>
      <c r="E18" s="370"/>
      <c r="F18" s="370"/>
      <c r="G18" s="370"/>
      <c r="H18" s="370"/>
      <c r="I18" s="371"/>
      <c r="J18" s="381" t="s">
        <v>92</v>
      </c>
      <c r="K18" s="382"/>
      <c r="L18" s="382"/>
      <c r="M18" s="382"/>
      <c r="N18" s="382"/>
      <c r="O18" s="382"/>
      <c r="P18" s="382"/>
      <c r="Q18" s="382"/>
      <c r="R18" s="382"/>
      <c r="S18" s="382"/>
      <c r="T18" s="382"/>
      <c r="U18" s="382"/>
      <c r="V18" s="382"/>
      <c r="W18" s="382"/>
      <c r="X18" s="382"/>
      <c r="Y18" s="382"/>
      <c r="Z18" s="382"/>
      <c r="AA18" s="382"/>
      <c r="AB18" s="382"/>
      <c r="AC18" s="382"/>
      <c r="AD18" s="382"/>
      <c r="AE18" s="382"/>
      <c r="AF18" s="382"/>
      <c r="AG18" s="382"/>
      <c r="AH18" s="382"/>
      <c r="AI18" s="382"/>
      <c r="AJ18" s="382"/>
      <c r="AK18" s="382"/>
      <c r="AL18" s="382"/>
      <c r="AM18" s="382"/>
      <c r="AN18" s="382"/>
      <c r="AO18" s="382"/>
      <c r="AP18" s="382"/>
      <c r="AQ18" s="382"/>
      <c r="AR18" s="382"/>
      <c r="AS18" s="382"/>
      <c r="AT18" s="382"/>
      <c r="AU18" s="382"/>
      <c r="AV18" s="382"/>
      <c r="AW18" s="382"/>
      <c r="AX18" s="382"/>
      <c r="AY18" s="382"/>
      <c r="AZ18" s="382"/>
      <c r="BA18" s="382"/>
      <c r="BB18" s="382"/>
      <c r="BC18" s="382"/>
      <c r="BD18" s="382"/>
      <c r="BE18" s="382"/>
      <c r="BF18" s="382"/>
      <c r="BG18" s="382"/>
      <c r="BH18" s="373" t="s">
        <v>5</v>
      </c>
      <c r="BI18" s="374"/>
      <c r="BJ18" s="374"/>
      <c r="BK18" s="374"/>
      <c r="BL18" s="374"/>
      <c r="BM18" s="374"/>
      <c r="BN18" s="374"/>
      <c r="BO18" s="374"/>
      <c r="BP18" s="374"/>
      <c r="BQ18" s="374"/>
      <c r="BR18" s="375"/>
      <c r="BS18" s="485">
        <f>BS19+BS33+BS47+BS49</f>
        <v>25858218.666239724</v>
      </c>
      <c r="BT18" s="485">
        <f>BT19+BT33+BT47+BT49</f>
        <v>27268277.547713317</v>
      </c>
      <c r="BU18" s="399"/>
      <c r="BV18" s="382"/>
      <c r="BW18" s="382"/>
      <c r="BX18" s="382"/>
      <c r="BY18" s="382"/>
      <c r="BZ18" s="382"/>
      <c r="CA18" s="382"/>
      <c r="CB18" s="382"/>
      <c r="CC18" s="382"/>
      <c r="CD18" s="382"/>
      <c r="CE18" s="382"/>
      <c r="CF18" s="382"/>
      <c r="CG18" s="382"/>
      <c r="CH18" s="382"/>
      <c r="CI18" s="382"/>
      <c r="CJ18" s="382"/>
      <c r="CK18" s="400"/>
    </row>
    <row r="19" spans="1:96" s="5" customFormat="1" ht="30" customHeight="1" x14ac:dyDescent="0.2">
      <c r="A19" s="369" t="s">
        <v>7</v>
      </c>
      <c r="B19" s="370"/>
      <c r="C19" s="370"/>
      <c r="D19" s="370"/>
      <c r="E19" s="370"/>
      <c r="F19" s="370"/>
      <c r="G19" s="370"/>
      <c r="H19" s="370"/>
      <c r="I19" s="371"/>
      <c r="J19" s="381" t="s">
        <v>101</v>
      </c>
      <c r="K19" s="382"/>
      <c r="L19" s="382"/>
      <c r="M19" s="382"/>
      <c r="N19" s="382"/>
      <c r="O19" s="382"/>
      <c r="P19" s="382"/>
      <c r="Q19" s="382"/>
      <c r="R19" s="382"/>
      <c r="S19" s="382"/>
      <c r="T19" s="382"/>
      <c r="U19" s="382"/>
      <c r="V19" s="382"/>
      <c r="W19" s="382"/>
      <c r="X19" s="382"/>
      <c r="Y19" s="382"/>
      <c r="Z19" s="382"/>
      <c r="AA19" s="382"/>
      <c r="AB19" s="382"/>
      <c r="AC19" s="382"/>
      <c r="AD19" s="382"/>
      <c r="AE19" s="382"/>
      <c r="AF19" s="382"/>
      <c r="AG19" s="382"/>
      <c r="AH19" s="382"/>
      <c r="AI19" s="382"/>
      <c r="AJ19" s="382"/>
      <c r="AK19" s="382"/>
      <c r="AL19" s="382"/>
      <c r="AM19" s="382"/>
      <c r="AN19" s="382"/>
      <c r="AO19" s="382"/>
      <c r="AP19" s="382"/>
      <c r="AQ19" s="382"/>
      <c r="AR19" s="382"/>
      <c r="AS19" s="382"/>
      <c r="AT19" s="382"/>
      <c r="AU19" s="382"/>
      <c r="AV19" s="382"/>
      <c r="AW19" s="382"/>
      <c r="AX19" s="382"/>
      <c r="AY19" s="382"/>
      <c r="AZ19" s="382"/>
      <c r="BA19" s="382"/>
      <c r="BB19" s="382"/>
      <c r="BC19" s="382"/>
      <c r="BD19" s="382"/>
      <c r="BE19" s="382"/>
      <c r="BF19" s="382"/>
      <c r="BG19" s="382"/>
      <c r="BH19" s="373" t="s">
        <v>5</v>
      </c>
      <c r="BI19" s="374"/>
      <c r="BJ19" s="374"/>
      <c r="BK19" s="374"/>
      <c r="BL19" s="374"/>
      <c r="BM19" s="374"/>
      <c r="BN19" s="374"/>
      <c r="BO19" s="374"/>
      <c r="BP19" s="374"/>
      <c r="BQ19" s="374"/>
      <c r="BR19" s="375"/>
      <c r="BS19" s="485">
        <f>BS20+BS25+BS27+BS31+BS32</f>
        <v>10853186.732035376</v>
      </c>
      <c r="BT19" s="485">
        <f>BT20+BT25+BT27+BT31+BT32</f>
        <v>10170526.202857446</v>
      </c>
      <c r="BU19" s="384"/>
      <c r="BV19" s="372"/>
      <c r="BW19" s="372"/>
      <c r="BX19" s="372"/>
      <c r="BY19" s="372"/>
      <c r="BZ19" s="372"/>
      <c r="CA19" s="372"/>
      <c r="CB19" s="372"/>
      <c r="CC19" s="372"/>
      <c r="CD19" s="372"/>
      <c r="CE19" s="372"/>
      <c r="CF19" s="372"/>
      <c r="CG19" s="372"/>
      <c r="CH19" s="372"/>
      <c r="CI19" s="372"/>
      <c r="CJ19" s="372"/>
      <c r="CK19" s="377"/>
      <c r="CQ19" s="6">
        <f>+BS20+BS25+BS27+BS31+BS32</f>
        <v>10853186.732035376</v>
      </c>
      <c r="CR19" s="6">
        <f>+BT20+BT25+BT27+BT31+BT32</f>
        <v>10170526.202857446</v>
      </c>
    </row>
    <row r="20" spans="1:96" s="5" customFormat="1" ht="15" customHeight="1" x14ac:dyDescent="0.2">
      <c r="A20" s="345" t="s">
        <v>9</v>
      </c>
      <c r="B20" s="346"/>
      <c r="C20" s="346"/>
      <c r="D20" s="346"/>
      <c r="E20" s="346"/>
      <c r="F20" s="346"/>
      <c r="G20" s="346"/>
      <c r="H20" s="346"/>
      <c r="I20" s="347"/>
      <c r="J20" s="7"/>
      <c r="K20" s="348" t="s">
        <v>10</v>
      </c>
      <c r="L20" s="348"/>
      <c r="M20" s="348"/>
      <c r="N20" s="348"/>
      <c r="O20" s="348"/>
      <c r="P20" s="348"/>
      <c r="Q20" s="348"/>
      <c r="R20" s="348"/>
      <c r="S20" s="348"/>
      <c r="T20" s="348"/>
      <c r="U20" s="348"/>
      <c r="V20" s="348"/>
      <c r="W20" s="348"/>
      <c r="X20" s="348"/>
      <c r="Y20" s="348"/>
      <c r="Z20" s="348"/>
      <c r="AA20" s="348"/>
      <c r="AB20" s="348"/>
      <c r="AC20" s="348"/>
      <c r="AD20" s="348"/>
      <c r="AE20" s="348"/>
      <c r="AF20" s="348"/>
      <c r="AG20" s="348"/>
      <c r="AH20" s="348"/>
      <c r="AI20" s="348"/>
      <c r="AJ20" s="348"/>
      <c r="AK20" s="348"/>
      <c r="AL20" s="348"/>
      <c r="AM20" s="348"/>
      <c r="AN20" s="348"/>
      <c r="AO20" s="348"/>
      <c r="AP20" s="348"/>
      <c r="AQ20" s="348"/>
      <c r="AR20" s="348"/>
      <c r="AS20" s="348"/>
      <c r="AT20" s="348"/>
      <c r="AU20" s="348"/>
      <c r="AV20" s="348"/>
      <c r="AW20" s="348"/>
      <c r="AX20" s="348"/>
      <c r="AY20" s="348"/>
      <c r="AZ20" s="348"/>
      <c r="BA20" s="348"/>
      <c r="BB20" s="348"/>
      <c r="BC20" s="348"/>
      <c r="BD20" s="348"/>
      <c r="BE20" s="348"/>
      <c r="BF20" s="348"/>
      <c r="BG20" s="348"/>
      <c r="BH20" s="349" t="s">
        <v>5</v>
      </c>
      <c r="BI20" s="350"/>
      <c r="BJ20" s="350"/>
      <c r="BK20" s="350"/>
      <c r="BL20" s="350"/>
      <c r="BM20" s="350"/>
      <c r="BN20" s="350"/>
      <c r="BO20" s="350"/>
      <c r="BP20" s="350"/>
      <c r="BQ20" s="350"/>
      <c r="BR20" s="351"/>
      <c r="BS20" s="16">
        <f>+BS21+BS22+BS23</f>
        <v>3983524.5288257664</v>
      </c>
      <c r="BT20" s="16">
        <f>+BT21+BT22+BT23</f>
        <v>3433358.5049868464</v>
      </c>
      <c r="BU20" s="383"/>
      <c r="BV20" s="348"/>
      <c r="BW20" s="348"/>
      <c r="BX20" s="348"/>
      <c r="BY20" s="348"/>
      <c r="BZ20" s="348"/>
      <c r="CA20" s="348"/>
      <c r="CB20" s="348"/>
      <c r="CC20" s="348"/>
      <c r="CD20" s="348"/>
      <c r="CE20" s="348"/>
      <c r="CF20" s="348"/>
      <c r="CG20" s="348"/>
      <c r="CH20" s="348"/>
      <c r="CI20" s="348"/>
      <c r="CJ20" s="348"/>
      <c r="CK20" s="353"/>
      <c r="CQ20" s="6">
        <f>+CQ19-BS19</f>
        <v>0</v>
      </c>
    </row>
    <row r="21" spans="1:96" s="5" customFormat="1" ht="30" customHeight="1" x14ac:dyDescent="0.2">
      <c r="A21" s="345" t="s">
        <v>12</v>
      </c>
      <c r="B21" s="346"/>
      <c r="C21" s="346"/>
      <c r="D21" s="346"/>
      <c r="E21" s="346"/>
      <c r="F21" s="346"/>
      <c r="G21" s="346"/>
      <c r="H21" s="346"/>
      <c r="I21" s="347"/>
      <c r="J21" s="7"/>
      <c r="K21" s="348" t="s">
        <v>91</v>
      </c>
      <c r="L21" s="348"/>
      <c r="M21" s="348"/>
      <c r="N21" s="348"/>
      <c r="O21" s="348"/>
      <c r="P21" s="348"/>
      <c r="Q21" s="348"/>
      <c r="R21" s="348"/>
      <c r="S21" s="348"/>
      <c r="T21" s="348"/>
      <c r="U21" s="348"/>
      <c r="V21" s="348"/>
      <c r="W21" s="348"/>
      <c r="X21" s="348"/>
      <c r="Y21" s="348"/>
      <c r="Z21" s="348"/>
      <c r="AA21" s="348"/>
      <c r="AB21" s="348"/>
      <c r="AC21" s="348"/>
      <c r="AD21" s="348"/>
      <c r="AE21" s="348"/>
      <c r="AF21" s="348"/>
      <c r="AG21" s="348"/>
      <c r="AH21" s="348"/>
      <c r="AI21" s="348"/>
      <c r="AJ21" s="348"/>
      <c r="AK21" s="348"/>
      <c r="AL21" s="348"/>
      <c r="AM21" s="348"/>
      <c r="AN21" s="348"/>
      <c r="AO21" s="348"/>
      <c r="AP21" s="348"/>
      <c r="AQ21" s="348"/>
      <c r="AR21" s="348"/>
      <c r="AS21" s="348"/>
      <c r="AT21" s="348"/>
      <c r="AU21" s="348"/>
      <c r="AV21" s="348"/>
      <c r="AW21" s="348"/>
      <c r="AX21" s="348"/>
      <c r="AY21" s="348"/>
      <c r="AZ21" s="348"/>
      <c r="BA21" s="348"/>
      <c r="BB21" s="348"/>
      <c r="BC21" s="348"/>
      <c r="BD21" s="348"/>
      <c r="BE21" s="348"/>
      <c r="BF21" s="348"/>
      <c r="BG21" s="348"/>
      <c r="BH21" s="349" t="s">
        <v>5</v>
      </c>
      <c r="BI21" s="350"/>
      <c r="BJ21" s="350"/>
      <c r="BK21" s="350"/>
      <c r="BL21" s="350"/>
      <c r="BM21" s="350"/>
      <c r="BN21" s="350"/>
      <c r="BO21" s="350"/>
      <c r="BP21" s="350"/>
      <c r="BQ21" s="350"/>
      <c r="BR21" s="351"/>
      <c r="BS21" s="16">
        <v>1014420.8966418756</v>
      </c>
      <c r="BT21" s="16">
        <f>БДР_2024!G26+БДР_2024!G43</f>
        <v>953534.44756799995</v>
      </c>
      <c r="BU21" s="352"/>
      <c r="BV21" s="348"/>
      <c r="BW21" s="348"/>
      <c r="BX21" s="348"/>
      <c r="BY21" s="348"/>
      <c r="BZ21" s="348"/>
      <c r="CA21" s="348"/>
      <c r="CB21" s="348"/>
      <c r="CC21" s="348"/>
      <c r="CD21" s="348"/>
      <c r="CE21" s="348"/>
      <c r="CF21" s="348"/>
      <c r="CG21" s="348"/>
      <c r="CH21" s="348"/>
      <c r="CI21" s="348"/>
      <c r="CJ21" s="348"/>
      <c r="CK21" s="353"/>
    </row>
    <row r="22" spans="1:96" s="5" customFormat="1" ht="15" customHeight="1" x14ac:dyDescent="0.2">
      <c r="A22" s="345" t="s">
        <v>14</v>
      </c>
      <c r="B22" s="346"/>
      <c r="C22" s="346"/>
      <c r="D22" s="346"/>
      <c r="E22" s="346"/>
      <c r="F22" s="346"/>
      <c r="G22" s="346"/>
      <c r="H22" s="346"/>
      <c r="I22" s="347"/>
      <c r="J22" s="7"/>
      <c r="K22" s="348" t="s">
        <v>93</v>
      </c>
      <c r="L22" s="348"/>
      <c r="M22" s="348"/>
      <c r="N22" s="348"/>
      <c r="O22" s="348"/>
      <c r="P22" s="348"/>
      <c r="Q22" s="348"/>
      <c r="R22" s="348"/>
      <c r="S22" s="348"/>
      <c r="T22" s="348"/>
      <c r="U22" s="348"/>
      <c r="V22" s="348"/>
      <c r="W22" s="348"/>
      <c r="X22" s="348"/>
      <c r="Y22" s="348"/>
      <c r="Z22" s="348"/>
      <c r="AA22" s="348"/>
      <c r="AB22" s="348"/>
      <c r="AC22" s="348"/>
      <c r="AD22" s="348"/>
      <c r="AE22" s="348"/>
      <c r="AF22" s="348"/>
      <c r="AG22" s="348"/>
      <c r="AH22" s="348"/>
      <c r="AI22" s="348"/>
      <c r="AJ22" s="348"/>
      <c r="AK22" s="348"/>
      <c r="AL22" s="348"/>
      <c r="AM22" s="348"/>
      <c r="AN22" s="348"/>
      <c r="AO22" s="348"/>
      <c r="AP22" s="348"/>
      <c r="AQ22" s="348"/>
      <c r="AR22" s="348"/>
      <c r="AS22" s="348"/>
      <c r="AT22" s="348"/>
      <c r="AU22" s="348"/>
      <c r="AV22" s="348"/>
      <c r="AW22" s="348"/>
      <c r="AX22" s="348"/>
      <c r="AY22" s="348"/>
      <c r="AZ22" s="348"/>
      <c r="BA22" s="348"/>
      <c r="BB22" s="348"/>
      <c r="BC22" s="348"/>
      <c r="BD22" s="348"/>
      <c r="BE22" s="348"/>
      <c r="BF22" s="348"/>
      <c r="BG22" s="348"/>
      <c r="BH22" s="349" t="s">
        <v>5</v>
      </c>
      <c r="BI22" s="350"/>
      <c r="BJ22" s="350"/>
      <c r="BK22" s="350"/>
      <c r="BL22" s="350"/>
      <c r="BM22" s="350"/>
      <c r="BN22" s="350"/>
      <c r="BO22" s="350"/>
      <c r="BP22" s="350"/>
      <c r="BQ22" s="350"/>
      <c r="BR22" s="351"/>
      <c r="BS22" s="16">
        <v>2409260.5215772912</v>
      </c>
      <c r="BT22" s="16">
        <v>2000000</v>
      </c>
      <c r="BU22" s="352"/>
      <c r="BV22" s="348"/>
      <c r="BW22" s="348"/>
      <c r="BX22" s="348"/>
      <c r="BY22" s="348"/>
      <c r="BZ22" s="348"/>
      <c r="CA22" s="348"/>
      <c r="CB22" s="348"/>
      <c r="CC22" s="348"/>
      <c r="CD22" s="348"/>
      <c r="CE22" s="348"/>
      <c r="CF22" s="348"/>
      <c r="CG22" s="348"/>
      <c r="CH22" s="348"/>
      <c r="CI22" s="348"/>
      <c r="CJ22" s="348"/>
      <c r="CK22" s="353"/>
    </row>
    <row r="23" spans="1:96" s="5" customFormat="1" ht="49.5" customHeight="1" x14ac:dyDescent="0.2">
      <c r="A23" s="345" t="s">
        <v>35</v>
      </c>
      <c r="B23" s="346"/>
      <c r="C23" s="346"/>
      <c r="D23" s="346"/>
      <c r="E23" s="346"/>
      <c r="F23" s="346"/>
      <c r="G23" s="346"/>
      <c r="H23" s="346"/>
      <c r="I23" s="347"/>
      <c r="J23" s="7"/>
      <c r="K23" s="348" t="s">
        <v>36</v>
      </c>
      <c r="L23" s="348"/>
      <c r="M23" s="348"/>
      <c r="N23" s="348"/>
      <c r="O23" s="348"/>
      <c r="P23" s="348"/>
      <c r="Q23" s="348"/>
      <c r="R23" s="348"/>
      <c r="S23" s="348"/>
      <c r="T23" s="348"/>
      <c r="U23" s="348"/>
      <c r="V23" s="348"/>
      <c r="W23" s="348"/>
      <c r="X23" s="348"/>
      <c r="Y23" s="348"/>
      <c r="Z23" s="348"/>
      <c r="AA23" s="348"/>
      <c r="AB23" s="348"/>
      <c r="AC23" s="348"/>
      <c r="AD23" s="348"/>
      <c r="AE23" s="348"/>
      <c r="AF23" s="348"/>
      <c r="AG23" s="348"/>
      <c r="AH23" s="348"/>
      <c r="AI23" s="348"/>
      <c r="AJ23" s="348"/>
      <c r="AK23" s="348"/>
      <c r="AL23" s="348"/>
      <c r="AM23" s="348"/>
      <c r="AN23" s="348"/>
      <c r="AO23" s="348"/>
      <c r="AP23" s="348"/>
      <c r="AQ23" s="348"/>
      <c r="AR23" s="348"/>
      <c r="AS23" s="348"/>
      <c r="AT23" s="348"/>
      <c r="AU23" s="348"/>
      <c r="AV23" s="348"/>
      <c r="AW23" s="348"/>
      <c r="AX23" s="348"/>
      <c r="AY23" s="348"/>
      <c r="AZ23" s="348"/>
      <c r="BA23" s="348"/>
      <c r="BB23" s="348"/>
      <c r="BC23" s="348"/>
      <c r="BD23" s="348"/>
      <c r="BE23" s="348"/>
      <c r="BF23" s="348"/>
      <c r="BG23" s="348"/>
      <c r="BH23" s="349" t="s">
        <v>5</v>
      </c>
      <c r="BI23" s="350"/>
      <c r="BJ23" s="350"/>
      <c r="BK23" s="350"/>
      <c r="BL23" s="350"/>
      <c r="BM23" s="350"/>
      <c r="BN23" s="350"/>
      <c r="BO23" s="350"/>
      <c r="BP23" s="350"/>
      <c r="BQ23" s="350"/>
      <c r="BR23" s="351"/>
      <c r="BS23" s="16">
        <v>559843.11060659937</v>
      </c>
      <c r="BT23" s="16">
        <f>БДР_2024!AC47</f>
        <v>479824.0574188467</v>
      </c>
      <c r="BU23" s="352"/>
      <c r="BV23" s="348"/>
      <c r="BW23" s="348"/>
      <c r="BX23" s="348"/>
      <c r="BY23" s="348"/>
      <c r="BZ23" s="348"/>
      <c r="CA23" s="348"/>
      <c r="CB23" s="348"/>
      <c r="CC23" s="348"/>
      <c r="CD23" s="348"/>
      <c r="CE23" s="348"/>
      <c r="CF23" s="348"/>
      <c r="CG23" s="348"/>
      <c r="CH23" s="348"/>
      <c r="CI23" s="348"/>
      <c r="CJ23" s="348"/>
      <c r="CK23" s="353"/>
    </row>
    <row r="24" spans="1:96" s="5" customFormat="1" ht="15" customHeight="1" x14ac:dyDescent="0.2">
      <c r="A24" s="345" t="s">
        <v>37</v>
      </c>
      <c r="B24" s="346"/>
      <c r="C24" s="346"/>
      <c r="D24" s="346"/>
      <c r="E24" s="346"/>
      <c r="F24" s="346"/>
      <c r="G24" s="346"/>
      <c r="H24" s="346"/>
      <c r="I24" s="347"/>
      <c r="J24" s="7"/>
      <c r="K24" s="348" t="s">
        <v>13</v>
      </c>
      <c r="L24" s="348"/>
      <c r="M24" s="348"/>
      <c r="N24" s="348"/>
      <c r="O24" s="348"/>
      <c r="P24" s="348"/>
      <c r="Q24" s="348"/>
      <c r="R24" s="348"/>
      <c r="S24" s="348"/>
      <c r="T24" s="348"/>
      <c r="U24" s="348"/>
      <c r="V24" s="348"/>
      <c r="W24" s="348"/>
      <c r="X24" s="348"/>
      <c r="Y24" s="348"/>
      <c r="Z24" s="348"/>
      <c r="AA24" s="348"/>
      <c r="AB24" s="348"/>
      <c r="AC24" s="348"/>
      <c r="AD24" s="348"/>
      <c r="AE24" s="348"/>
      <c r="AF24" s="348"/>
      <c r="AG24" s="348"/>
      <c r="AH24" s="348"/>
      <c r="AI24" s="348"/>
      <c r="AJ24" s="348"/>
      <c r="AK24" s="348"/>
      <c r="AL24" s="348"/>
      <c r="AM24" s="348"/>
      <c r="AN24" s="348"/>
      <c r="AO24" s="348"/>
      <c r="AP24" s="348"/>
      <c r="AQ24" s="348"/>
      <c r="AR24" s="348"/>
      <c r="AS24" s="348"/>
      <c r="AT24" s="348"/>
      <c r="AU24" s="348"/>
      <c r="AV24" s="348"/>
      <c r="AW24" s="348"/>
      <c r="AX24" s="348"/>
      <c r="AY24" s="348"/>
      <c r="AZ24" s="348"/>
      <c r="BA24" s="348"/>
      <c r="BB24" s="348"/>
      <c r="BC24" s="348"/>
      <c r="BD24" s="348"/>
      <c r="BE24" s="348"/>
      <c r="BF24" s="348"/>
      <c r="BG24" s="348"/>
      <c r="BH24" s="349" t="s">
        <v>5</v>
      </c>
      <c r="BI24" s="350"/>
      <c r="BJ24" s="350"/>
      <c r="BK24" s="350"/>
      <c r="BL24" s="350"/>
      <c r="BM24" s="350"/>
      <c r="BN24" s="350"/>
      <c r="BO24" s="350"/>
      <c r="BP24" s="350"/>
      <c r="BQ24" s="350"/>
      <c r="BR24" s="351"/>
      <c r="BS24" s="16"/>
      <c r="BT24" s="16"/>
      <c r="BU24" s="352"/>
      <c r="BV24" s="348"/>
      <c r="BW24" s="348"/>
      <c r="BX24" s="348"/>
      <c r="BY24" s="348"/>
      <c r="BZ24" s="348"/>
      <c r="CA24" s="348"/>
      <c r="CB24" s="348"/>
      <c r="CC24" s="348"/>
      <c r="CD24" s="348"/>
      <c r="CE24" s="348"/>
      <c r="CF24" s="348"/>
      <c r="CG24" s="348"/>
      <c r="CH24" s="348"/>
      <c r="CI24" s="348"/>
      <c r="CJ24" s="348"/>
      <c r="CK24" s="353"/>
    </row>
    <row r="25" spans="1:96" s="5" customFormat="1" ht="15" customHeight="1" x14ac:dyDescent="0.2">
      <c r="A25" s="345" t="s">
        <v>11</v>
      </c>
      <c r="B25" s="346"/>
      <c r="C25" s="346"/>
      <c r="D25" s="346"/>
      <c r="E25" s="346"/>
      <c r="F25" s="346"/>
      <c r="G25" s="346"/>
      <c r="H25" s="346"/>
      <c r="I25" s="347"/>
      <c r="J25" s="7"/>
      <c r="K25" s="348" t="s">
        <v>34</v>
      </c>
      <c r="L25" s="348"/>
      <c r="M25" s="348"/>
      <c r="N25" s="348"/>
      <c r="O25" s="348"/>
      <c r="P25" s="348"/>
      <c r="Q25" s="348"/>
      <c r="R25" s="348"/>
      <c r="S25" s="348"/>
      <c r="T25" s="348"/>
      <c r="U25" s="348"/>
      <c r="V25" s="348"/>
      <c r="W25" s="348"/>
      <c r="X25" s="348"/>
      <c r="Y25" s="348"/>
      <c r="Z25" s="348"/>
      <c r="AA25" s="348"/>
      <c r="AB25" s="348"/>
      <c r="AC25" s="348"/>
      <c r="AD25" s="348"/>
      <c r="AE25" s="348"/>
      <c r="AF25" s="348"/>
      <c r="AG25" s="348"/>
      <c r="AH25" s="348"/>
      <c r="AI25" s="348"/>
      <c r="AJ25" s="348"/>
      <c r="AK25" s="348"/>
      <c r="AL25" s="348"/>
      <c r="AM25" s="348"/>
      <c r="AN25" s="348"/>
      <c r="AO25" s="348"/>
      <c r="AP25" s="348"/>
      <c r="AQ25" s="348"/>
      <c r="AR25" s="348"/>
      <c r="AS25" s="348"/>
      <c r="AT25" s="348"/>
      <c r="AU25" s="348"/>
      <c r="AV25" s="348"/>
      <c r="AW25" s="348"/>
      <c r="AX25" s="348"/>
      <c r="AY25" s="348"/>
      <c r="AZ25" s="348"/>
      <c r="BA25" s="348"/>
      <c r="BB25" s="348"/>
      <c r="BC25" s="348"/>
      <c r="BD25" s="348"/>
      <c r="BE25" s="348"/>
      <c r="BF25" s="348"/>
      <c r="BG25" s="348"/>
      <c r="BH25" s="349" t="s">
        <v>5</v>
      </c>
      <c r="BI25" s="350"/>
      <c r="BJ25" s="350"/>
      <c r="BK25" s="350"/>
      <c r="BL25" s="350"/>
      <c r="BM25" s="350"/>
      <c r="BN25" s="350"/>
      <c r="BO25" s="350"/>
      <c r="BP25" s="350"/>
      <c r="BQ25" s="350"/>
      <c r="BR25" s="351"/>
      <c r="BS25" s="16">
        <v>5504361.6520610787</v>
      </c>
      <c r="BT25" s="16">
        <f>БДР_2024!AC23</f>
        <v>6187012.0978706004</v>
      </c>
      <c r="BU25" s="352"/>
      <c r="BV25" s="348"/>
      <c r="BW25" s="348"/>
      <c r="BX25" s="348"/>
      <c r="BY25" s="348"/>
      <c r="BZ25" s="348"/>
      <c r="CA25" s="348"/>
      <c r="CB25" s="348"/>
      <c r="CC25" s="348"/>
      <c r="CD25" s="348"/>
      <c r="CE25" s="348"/>
      <c r="CF25" s="348"/>
      <c r="CG25" s="348"/>
      <c r="CH25" s="348"/>
      <c r="CI25" s="348"/>
      <c r="CJ25" s="348"/>
      <c r="CK25" s="353"/>
    </row>
    <row r="26" spans="1:96" s="5" customFormat="1" ht="15" customHeight="1" x14ac:dyDescent="0.2">
      <c r="A26" s="345" t="s">
        <v>38</v>
      </c>
      <c r="B26" s="346"/>
      <c r="C26" s="346"/>
      <c r="D26" s="346"/>
      <c r="E26" s="346"/>
      <c r="F26" s="346"/>
      <c r="G26" s="346"/>
      <c r="H26" s="346"/>
      <c r="I26" s="347"/>
      <c r="J26" s="7"/>
      <c r="K26" s="348" t="s">
        <v>13</v>
      </c>
      <c r="L26" s="348"/>
      <c r="M26" s="348"/>
      <c r="N26" s="348"/>
      <c r="O26" s="348"/>
      <c r="P26" s="348"/>
      <c r="Q26" s="348"/>
      <c r="R26" s="348"/>
      <c r="S26" s="348"/>
      <c r="T26" s="348"/>
      <c r="U26" s="348"/>
      <c r="V26" s="348"/>
      <c r="W26" s="348"/>
      <c r="X26" s="348"/>
      <c r="Y26" s="348"/>
      <c r="Z26" s="348"/>
      <c r="AA26" s="348"/>
      <c r="AB26" s="348"/>
      <c r="AC26" s="348"/>
      <c r="AD26" s="348"/>
      <c r="AE26" s="348"/>
      <c r="AF26" s="348"/>
      <c r="AG26" s="348"/>
      <c r="AH26" s="348"/>
      <c r="AI26" s="348"/>
      <c r="AJ26" s="348"/>
      <c r="AK26" s="348"/>
      <c r="AL26" s="348"/>
      <c r="AM26" s="348"/>
      <c r="AN26" s="348"/>
      <c r="AO26" s="348"/>
      <c r="AP26" s="348"/>
      <c r="AQ26" s="348"/>
      <c r="AR26" s="348"/>
      <c r="AS26" s="348"/>
      <c r="AT26" s="348"/>
      <c r="AU26" s="348"/>
      <c r="AV26" s="348"/>
      <c r="AW26" s="348"/>
      <c r="AX26" s="348"/>
      <c r="AY26" s="348"/>
      <c r="AZ26" s="348"/>
      <c r="BA26" s="348"/>
      <c r="BB26" s="348"/>
      <c r="BC26" s="348"/>
      <c r="BD26" s="348"/>
      <c r="BE26" s="348"/>
      <c r="BF26" s="348"/>
      <c r="BG26" s="348"/>
      <c r="BH26" s="349" t="s">
        <v>5</v>
      </c>
      <c r="BI26" s="350"/>
      <c r="BJ26" s="350"/>
      <c r="BK26" s="350"/>
      <c r="BL26" s="350"/>
      <c r="BM26" s="350"/>
      <c r="BN26" s="350"/>
      <c r="BO26" s="350"/>
      <c r="BP26" s="350"/>
      <c r="BQ26" s="350"/>
      <c r="BR26" s="351"/>
      <c r="BS26" s="16"/>
      <c r="BT26" s="16"/>
      <c r="BU26" s="352"/>
      <c r="BV26" s="348"/>
      <c r="BW26" s="348"/>
      <c r="BX26" s="348"/>
      <c r="BY26" s="348"/>
      <c r="BZ26" s="348"/>
      <c r="CA26" s="348"/>
      <c r="CB26" s="348"/>
      <c r="CC26" s="348"/>
      <c r="CD26" s="348"/>
      <c r="CE26" s="348"/>
      <c r="CF26" s="348"/>
      <c r="CG26" s="348"/>
      <c r="CH26" s="348"/>
      <c r="CI26" s="348"/>
      <c r="CJ26" s="348"/>
      <c r="CK26" s="353"/>
    </row>
    <row r="27" spans="1:96" s="5" customFormat="1" ht="30" customHeight="1" x14ac:dyDescent="0.2">
      <c r="A27" s="345" t="s">
        <v>15</v>
      </c>
      <c r="B27" s="346"/>
      <c r="C27" s="346"/>
      <c r="D27" s="346"/>
      <c r="E27" s="346"/>
      <c r="F27" s="346"/>
      <c r="G27" s="346"/>
      <c r="H27" s="346"/>
      <c r="I27" s="347"/>
      <c r="J27" s="7"/>
      <c r="K27" s="348" t="s">
        <v>120</v>
      </c>
      <c r="L27" s="348"/>
      <c r="M27" s="348"/>
      <c r="N27" s="348"/>
      <c r="O27" s="348"/>
      <c r="P27" s="348"/>
      <c r="Q27" s="348"/>
      <c r="R27" s="348"/>
      <c r="S27" s="348"/>
      <c r="T27" s="348"/>
      <c r="U27" s="348"/>
      <c r="V27" s="348"/>
      <c r="W27" s="348"/>
      <c r="X27" s="348"/>
      <c r="Y27" s="348"/>
      <c r="Z27" s="348"/>
      <c r="AA27" s="348"/>
      <c r="AB27" s="348"/>
      <c r="AC27" s="348"/>
      <c r="AD27" s="348"/>
      <c r="AE27" s="348"/>
      <c r="AF27" s="348"/>
      <c r="AG27" s="348"/>
      <c r="AH27" s="348"/>
      <c r="AI27" s="348"/>
      <c r="AJ27" s="348"/>
      <c r="AK27" s="348"/>
      <c r="AL27" s="348"/>
      <c r="AM27" s="348"/>
      <c r="AN27" s="348"/>
      <c r="AO27" s="348"/>
      <c r="AP27" s="348"/>
      <c r="AQ27" s="348"/>
      <c r="AR27" s="348"/>
      <c r="AS27" s="348"/>
      <c r="AT27" s="348"/>
      <c r="AU27" s="348"/>
      <c r="AV27" s="348"/>
      <c r="AW27" s="348"/>
      <c r="AX27" s="348"/>
      <c r="AY27" s="348"/>
      <c r="AZ27" s="348"/>
      <c r="BA27" s="348"/>
      <c r="BB27" s="348"/>
      <c r="BC27" s="348"/>
      <c r="BD27" s="348"/>
      <c r="BE27" s="348"/>
      <c r="BF27" s="348"/>
      <c r="BG27" s="348"/>
      <c r="BH27" s="349" t="s">
        <v>5</v>
      </c>
      <c r="BI27" s="350"/>
      <c r="BJ27" s="350"/>
      <c r="BK27" s="350"/>
      <c r="BL27" s="350"/>
      <c r="BM27" s="350"/>
      <c r="BN27" s="350"/>
      <c r="BO27" s="350"/>
      <c r="BP27" s="350"/>
      <c r="BQ27" s="350"/>
      <c r="BR27" s="351"/>
      <c r="BS27" s="16">
        <f>+BS28+BS29+BS30</f>
        <v>1365300.5511485308</v>
      </c>
      <c r="BT27" s="16">
        <f>+BT28+BT29+BT30</f>
        <v>550155.6</v>
      </c>
      <c r="BU27" s="352"/>
      <c r="BV27" s="348"/>
      <c r="BW27" s="348"/>
      <c r="BX27" s="348"/>
      <c r="BY27" s="348"/>
      <c r="BZ27" s="348"/>
      <c r="CA27" s="348"/>
      <c r="CB27" s="348"/>
      <c r="CC27" s="348"/>
      <c r="CD27" s="348"/>
      <c r="CE27" s="348"/>
      <c r="CF27" s="348"/>
      <c r="CG27" s="348"/>
      <c r="CH27" s="348"/>
      <c r="CI27" s="348"/>
      <c r="CJ27" s="348"/>
      <c r="CK27" s="353"/>
    </row>
    <row r="28" spans="1:96" s="5" customFormat="1" ht="30" customHeight="1" x14ac:dyDescent="0.2">
      <c r="A28" s="345" t="s">
        <v>39</v>
      </c>
      <c r="B28" s="346"/>
      <c r="C28" s="346"/>
      <c r="D28" s="346"/>
      <c r="E28" s="346"/>
      <c r="F28" s="346"/>
      <c r="G28" s="346"/>
      <c r="H28" s="346"/>
      <c r="I28" s="347"/>
      <c r="J28" s="7"/>
      <c r="K28" s="348" t="s">
        <v>102</v>
      </c>
      <c r="L28" s="348"/>
      <c r="M28" s="348"/>
      <c r="N28" s="348"/>
      <c r="O28" s="348"/>
      <c r="P28" s="348"/>
      <c r="Q28" s="348"/>
      <c r="R28" s="348"/>
      <c r="S28" s="348"/>
      <c r="T28" s="348"/>
      <c r="U28" s="348"/>
      <c r="V28" s="348"/>
      <c r="W28" s="348"/>
      <c r="X28" s="348"/>
      <c r="Y28" s="348"/>
      <c r="Z28" s="348"/>
      <c r="AA28" s="348"/>
      <c r="AB28" s="348"/>
      <c r="AC28" s="348"/>
      <c r="AD28" s="348"/>
      <c r="AE28" s="348"/>
      <c r="AF28" s="348"/>
      <c r="AG28" s="348"/>
      <c r="AH28" s="348"/>
      <c r="AI28" s="348"/>
      <c r="AJ28" s="348"/>
      <c r="AK28" s="348"/>
      <c r="AL28" s="348"/>
      <c r="AM28" s="348"/>
      <c r="AN28" s="348"/>
      <c r="AO28" s="348"/>
      <c r="AP28" s="348"/>
      <c r="AQ28" s="348"/>
      <c r="AR28" s="348"/>
      <c r="AS28" s="348"/>
      <c r="AT28" s="348"/>
      <c r="AU28" s="348"/>
      <c r="AV28" s="348"/>
      <c r="AW28" s="348"/>
      <c r="AX28" s="348"/>
      <c r="AY28" s="348"/>
      <c r="AZ28" s="348"/>
      <c r="BA28" s="348"/>
      <c r="BB28" s="348"/>
      <c r="BC28" s="348"/>
      <c r="BD28" s="348"/>
      <c r="BE28" s="348"/>
      <c r="BF28" s="348"/>
      <c r="BG28" s="348"/>
      <c r="BH28" s="349" t="s">
        <v>5</v>
      </c>
      <c r="BI28" s="350"/>
      <c r="BJ28" s="350"/>
      <c r="BK28" s="350"/>
      <c r="BL28" s="350"/>
      <c r="BM28" s="350"/>
      <c r="BN28" s="350"/>
      <c r="BO28" s="350"/>
      <c r="BP28" s="350"/>
      <c r="BQ28" s="350"/>
      <c r="BR28" s="351"/>
      <c r="BS28" s="16">
        <v>81874.485679831036</v>
      </c>
      <c r="BT28" s="16">
        <f>БДР_2024!G105</f>
        <v>46104.6</v>
      </c>
      <c r="BU28" s="352"/>
      <c r="BV28" s="348"/>
      <c r="BW28" s="348"/>
      <c r="BX28" s="348"/>
      <c r="BY28" s="348"/>
      <c r="BZ28" s="348"/>
      <c r="CA28" s="348"/>
      <c r="CB28" s="348"/>
      <c r="CC28" s="348"/>
      <c r="CD28" s="348"/>
      <c r="CE28" s="348"/>
      <c r="CF28" s="348"/>
      <c r="CG28" s="348"/>
      <c r="CH28" s="348"/>
      <c r="CI28" s="348"/>
      <c r="CJ28" s="348"/>
      <c r="CK28" s="353"/>
    </row>
    <row r="29" spans="1:96" s="5" customFormat="1" ht="15" customHeight="1" x14ac:dyDescent="0.2">
      <c r="A29" s="345" t="s">
        <v>41</v>
      </c>
      <c r="B29" s="346"/>
      <c r="C29" s="346"/>
      <c r="D29" s="346"/>
      <c r="E29" s="346"/>
      <c r="F29" s="346"/>
      <c r="G29" s="346"/>
      <c r="H29" s="346"/>
      <c r="I29" s="347"/>
      <c r="J29" s="7"/>
      <c r="K29" s="348" t="s">
        <v>40</v>
      </c>
      <c r="L29" s="348"/>
      <c r="M29" s="348"/>
      <c r="N29" s="348"/>
      <c r="O29" s="348"/>
      <c r="P29" s="348"/>
      <c r="Q29" s="348"/>
      <c r="R29" s="348"/>
      <c r="S29" s="348"/>
      <c r="T29" s="348"/>
      <c r="U29" s="348"/>
      <c r="V29" s="348"/>
      <c r="W29" s="348"/>
      <c r="X29" s="348"/>
      <c r="Y29" s="348"/>
      <c r="Z29" s="348"/>
      <c r="AA29" s="348"/>
      <c r="AB29" s="348"/>
      <c r="AC29" s="348"/>
      <c r="AD29" s="348"/>
      <c r="AE29" s="348"/>
      <c r="AF29" s="348"/>
      <c r="AG29" s="348"/>
      <c r="AH29" s="348"/>
      <c r="AI29" s="348"/>
      <c r="AJ29" s="348"/>
      <c r="AK29" s="348"/>
      <c r="AL29" s="348"/>
      <c r="AM29" s="348"/>
      <c r="AN29" s="348"/>
      <c r="AO29" s="348"/>
      <c r="AP29" s="348"/>
      <c r="AQ29" s="348"/>
      <c r="AR29" s="348"/>
      <c r="AS29" s="348"/>
      <c r="AT29" s="348"/>
      <c r="AU29" s="348"/>
      <c r="AV29" s="348"/>
      <c r="AW29" s="348"/>
      <c r="AX29" s="348"/>
      <c r="AY29" s="348"/>
      <c r="AZ29" s="348"/>
      <c r="BA29" s="348"/>
      <c r="BB29" s="348"/>
      <c r="BC29" s="348"/>
      <c r="BD29" s="348"/>
      <c r="BE29" s="348"/>
      <c r="BF29" s="348"/>
      <c r="BG29" s="348"/>
      <c r="BH29" s="349" t="s">
        <v>5</v>
      </c>
      <c r="BI29" s="350"/>
      <c r="BJ29" s="350"/>
      <c r="BK29" s="350"/>
      <c r="BL29" s="350"/>
      <c r="BM29" s="350"/>
      <c r="BN29" s="350"/>
      <c r="BO29" s="350"/>
      <c r="BP29" s="350"/>
      <c r="BQ29" s="350"/>
      <c r="BR29" s="351"/>
      <c r="BS29" s="16"/>
      <c r="BT29" s="16"/>
      <c r="BU29" s="352"/>
      <c r="BV29" s="348"/>
      <c r="BW29" s="348"/>
      <c r="BX29" s="348"/>
      <c r="BY29" s="348"/>
      <c r="BZ29" s="348"/>
      <c r="CA29" s="348"/>
      <c r="CB29" s="348"/>
      <c r="CC29" s="348"/>
      <c r="CD29" s="348"/>
      <c r="CE29" s="348"/>
      <c r="CF29" s="348"/>
      <c r="CG29" s="348"/>
      <c r="CH29" s="348"/>
      <c r="CI29" s="348"/>
      <c r="CJ29" s="348"/>
      <c r="CK29" s="353"/>
    </row>
    <row r="30" spans="1:96" s="5" customFormat="1" ht="30" customHeight="1" x14ac:dyDescent="0.2">
      <c r="A30" s="345" t="s">
        <v>103</v>
      </c>
      <c r="B30" s="346"/>
      <c r="C30" s="346"/>
      <c r="D30" s="346"/>
      <c r="E30" s="346"/>
      <c r="F30" s="346"/>
      <c r="G30" s="346"/>
      <c r="H30" s="346"/>
      <c r="I30" s="347"/>
      <c r="J30" s="7"/>
      <c r="K30" s="348" t="s">
        <v>122</v>
      </c>
      <c r="L30" s="348"/>
      <c r="M30" s="348"/>
      <c r="N30" s="348"/>
      <c r="O30" s="348"/>
      <c r="P30" s="348"/>
      <c r="Q30" s="348"/>
      <c r="R30" s="348"/>
      <c r="S30" s="348"/>
      <c r="T30" s="348"/>
      <c r="U30" s="348"/>
      <c r="V30" s="348"/>
      <c r="W30" s="348"/>
      <c r="X30" s="348"/>
      <c r="Y30" s="348"/>
      <c r="Z30" s="348"/>
      <c r="AA30" s="348"/>
      <c r="AB30" s="348"/>
      <c r="AC30" s="348"/>
      <c r="AD30" s="348"/>
      <c r="AE30" s="348"/>
      <c r="AF30" s="348"/>
      <c r="AG30" s="348"/>
      <c r="AH30" s="348"/>
      <c r="AI30" s="348"/>
      <c r="AJ30" s="348"/>
      <c r="AK30" s="348"/>
      <c r="AL30" s="348"/>
      <c r="AM30" s="348"/>
      <c r="AN30" s="348"/>
      <c r="AO30" s="348"/>
      <c r="AP30" s="348"/>
      <c r="AQ30" s="348"/>
      <c r="AR30" s="348"/>
      <c r="AS30" s="348"/>
      <c r="AT30" s="348"/>
      <c r="AU30" s="348"/>
      <c r="AV30" s="348"/>
      <c r="AW30" s="348"/>
      <c r="AX30" s="348"/>
      <c r="AY30" s="348"/>
      <c r="AZ30" s="348"/>
      <c r="BA30" s="348"/>
      <c r="BB30" s="348"/>
      <c r="BC30" s="348"/>
      <c r="BD30" s="348"/>
      <c r="BE30" s="348"/>
      <c r="BF30" s="348"/>
      <c r="BG30" s="348"/>
      <c r="BH30" s="349" t="s">
        <v>5</v>
      </c>
      <c r="BI30" s="350"/>
      <c r="BJ30" s="350"/>
      <c r="BK30" s="350"/>
      <c r="BL30" s="350"/>
      <c r="BM30" s="350"/>
      <c r="BN30" s="350"/>
      <c r="BO30" s="350"/>
      <c r="BP30" s="350"/>
      <c r="BQ30" s="350"/>
      <c r="BR30" s="351"/>
      <c r="BS30" s="16">
        <v>1283426.0654686997</v>
      </c>
      <c r="BT30" s="16">
        <v>504051</v>
      </c>
      <c r="BU30" s="352"/>
      <c r="BV30" s="348"/>
      <c r="BW30" s="348"/>
      <c r="BX30" s="348"/>
      <c r="BY30" s="348"/>
      <c r="BZ30" s="348"/>
      <c r="CA30" s="348"/>
      <c r="CB30" s="348"/>
      <c r="CC30" s="348"/>
      <c r="CD30" s="348"/>
      <c r="CE30" s="348"/>
      <c r="CF30" s="348"/>
      <c r="CG30" s="348"/>
      <c r="CH30" s="348"/>
      <c r="CI30" s="348"/>
      <c r="CJ30" s="348"/>
      <c r="CK30" s="353"/>
    </row>
    <row r="31" spans="1:96" s="5" customFormat="1" ht="45" customHeight="1" x14ac:dyDescent="0.2">
      <c r="A31" s="345" t="s">
        <v>94</v>
      </c>
      <c r="B31" s="346"/>
      <c r="C31" s="346"/>
      <c r="D31" s="346"/>
      <c r="E31" s="346"/>
      <c r="F31" s="346"/>
      <c r="G31" s="346"/>
      <c r="H31" s="346"/>
      <c r="I31" s="347"/>
      <c r="J31" s="7"/>
      <c r="K31" s="348" t="s">
        <v>104</v>
      </c>
      <c r="L31" s="348"/>
      <c r="M31" s="348"/>
      <c r="N31" s="348"/>
      <c r="O31" s="348"/>
      <c r="P31" s="348"/>
      <c r="Q31" s="348"/>
      <c r="R31" s="348"/>
      <c r="S31" s="348"/>
      <c r="T31" s="348"/>
      <c r="U31" s="348"/>
      <c r="V31" s="348"/>
      <c r="W31" s="348"/>
      <c r="X31" s="348"/>
      <c r="Y31" s="348"/>
      <c r="Z31" s="348"/>
      <c r="AA31" s="348"/>
      <c r="AB31" s="348"/>
      <c r="AC31" s="348"/>
      <c r="AD31" s="348"/>
      <c r="AE31" s="348"/>
      <c r="AF31" s="348"/>
      <c r="AG31" s="348"/>
      <c r="AH31" s="348"/>
      <c r="AI31" s="348"/>
      <c r="AJ31" s="348"/>
      <c r="AK31" s="348"/>
      <c r="AL31" s="348"/>
      <c r="AM31" s="348"/>
      <c r="AN31" s="348"/>
      <c r="AO31" s="348"/>
      <c r="AP31" s="348"/>
      <c r="AQ31" s="348"/>
      <c r="AR31" s="348"/>
      <c r="AS31" s="348"/>
      <c r="AT31" s="348"/>
      <c r="AU31" s="348"/>
      <c r="AV31" s="348"/>
      <c r="AW31" s="348"/>
      <c r="AX31" s="348"/>
      <c r="AY31" s="348"/>
      <c r="AZ31" s="348"/>
      <c r="BA31" s="348"/>
      <c r="BB31" s="348"/>
      <c r="BC31" s="348"/>
      <c r="BD31" s="348"/>
      <c r="BE31" s="348"/>
      <c r="BF31" s="348"/>
      <c r="BG31" s="348"/>
      <c r="BH31" s="349" t="s">
        <v>5</v>
      </c>
      <c r="BI31" s="350"/>
      <c r="BJ31" s="350"/>
      <c r="BK31" s="350"/>
      <c r="BL31" s="350"/>
      <c r="BM31" s="350"/>
      <c r="BN31" s="350"/>
      <c r="BO31" s="350"/>
      <c r="BP31" s="350"/>
      <c r="BQ31" s="350"/>
      <c r="BR31" s="351"/>
      <c r="BS31" s="16"/>
      <c r="BT31" s="16"/>
      <c r="BU31" s="352"/>
      <c r="BV31" s="348"/>
      <c r="BW31" s="348"/>
      <c r="BX31" s="348"/>
      <c r="BY31" s="348"/>
      <c r="BZ31" s="348"/>
      <c r="CA31" s="348"/>
      <c r="CB31" s="348"/>
      <c r="CC31" s="348"/>
      <c r="CD31" s="348"/>
      <c r="CE31" s="348"/>
      <c r="CF31" s="348"/>
      <c r="CG31" s="348"/>
      <c r="CH31" s="348"/>
      <c r="CI31" s="348"/>
      <c r="CJ31" s="348"/>
      <c r="CK31" s="353"/>
    </row>
    <row r="32" spans="1:96" s="5" customFormat="1" ht="30" customHeight="1" x14ac:dyDescent="0.2">
      <c r="A32" s="345" t="s">
        <v>105</v>
      </c>
      <c r="B32" s="346"/>
      <c r="C32" s="346"/>
      <c r="D32" s="346"/>
      <c r="E32" s="346"/>
      <c r="F32" s="346"/>
      <c r="G32" s="346"/>
      <c r="H32" s="346"/>
      <c r="I32" s="347"/>
      <c r="J32" s="7"/>
      <c r="K32" s="348" t="s">
        <v>106</v>
      </c>
      <c r="L32" s="348"/>
      <c r="M32" s="348"/>
      <c r="N32" s="348"/>
      <c r="O32" s="348"/>
      <c r="P32" s="348"/>
      <c r="Q32" s="348"/>
      <c r="R32" s="348"/>
      <c r="S32" s="348"/>
      <c r="T32" s="348"/>
      <c r="U32" s="348"/>
      <c r="V32" s="348"/>
      <c r="W32" s="348"/>
      <c r="X32" s="348"/>
      <c r="Y32" s="348"/>
      <c r="Z32" s="348"/>
      <c r="AA32" s="348"/>
      <c r="AB32" s="348"/>
      <c r="AC32" s="348"/>
      <c r="AD32" s="348"/>
      <c r="AE32" s="348"/>
      <c r="AF32" s="348"/>
      <c r="AG32" s="348"/>
      <c r="AH32" s="348"/>
      <c r="AI32" s="348"/>
      <c r="AJ32" s="348"/>
      <c r="AK32" s="348"/>
      <c r="AL32" s="348"/>
      <c r="AM32" s="348"/>
      <c r="AN32" s="348"/>
      <c r="AO32" s="348"/>
      <c r="AP32" s="348"/>
      <c r="AQ32" s="348"/>
      <c r="AR32" s="348"/>
      <c r="AS32" s="348"/>
      <c r="AT32" s="348"/>
      <c r="AU32" s="348"/>
      <c r="AV32" s="348"/>
      <c r="AW32" s="348"/>
      <c r="AX32" s="348"/>
      <c r="AY32" s="348"/>
      <c r="AZ32" s="348"/>
      <c r="BA32" s="348"/>
      <c r="BB32" s="348"/>
      <c r="BC32" s="348"/>
      <c r="BD32" s="348"/>
      <c r="BE32" s="348"/>
      <c r="BF32" s="348"/>
      <c r="BG32" s="348"/>
      <c r="BH32" s="349" t="s">
        <v>5</v>
      </c>
      <c r="BI32" s="350"/>
      <c r="BJ32" s="350"/>
      <c r="BK32" s="350"/>
      <c r="BL32" s="350"/>
      <c r="BM32" s="350"/>
      <c r="BN32" s="350"/>
      <c r="BO32" s="350"/>
      <c r="BP32" s="350"/>
      <c r="BQ32" s="350"/>
      <c r="BR32" s="351"/>
      <c r="BS32" s="16"/>
      <c r="BT32" s="16"/>
      <c r="BU32" s="352"/>
      <c r="BV32" s="348"/>
      <c r="BW32" s="348"/>
      <c r="BX32" s="348"/>
      <c r="BY32" s="348"/>
      <c r="BZ32" s="348"/>
      <c r="CA32" s="348"/>
      <c r="CB32" s="348"/>
      <c r="CC32" s="348"/>
      <c r="CD32" s="348"/>
      <c r="CE32" s="348"/>
      <c r="CF32" s="348"/>
      <c r="CG32" s="348"/>
      <c r="CH32" s="348"/>
      <c r="CI32" s="348"/>
      <c r="CJ32" s="348"/>
      <c r="CK32" s="353"/>
    </row>
    <row r="33" spans="1:96" s="5" customFormat="1" ht="30" customHeight="1" x14ac:dyDescent="0.2">
      <c r="A33" s="369" t="s">
        <v>8</v>
      </c>
      <c r="B33" s="370"/>
      <c r="C33" s="370"/>
      <c r="D33" s="370"/>
      <c r="E33" s="370"/>
      <c r="F33" s="370"/>
      <c r="G33" s="370"/>
      <c r="H33" s="370"/>
      <c r="I33" s="371"/>
      <c r="J33" s="8"/>
      <c r="K33" s="372" t="s">
        <v>42</v>
      </c>
      <c r="L33" s="372"/>
      <c r="M33" s="372"/>
      <c r="N33" s="372"/>
      <c r="O33" s="372"/>
      <c r="P33" s="372"/>
      <c r="Q33" s="372"/>
      <c r="R33" s="372"/>
      <c r="S33" s="372"/>
      <c r="T33" s="372"/>
      <c r="U33" s="372"/>
      <c r="V33" s="372"/>
      <c r="W33" s="372"/>
      <c r="X33" s="372"/>
      <c r="Y33" s="372"/>
      <c r="Z33" s="372"/>
      <c r="AA33" s="372"/>
      <c r="AB33" s="372"/>
      <c r="AC33" s="372"/>
      <c r="AD33" s="372"/>
      <c r="AE33" s="372"/>
      <c r="AF33" s="372"/>
      <c r="AG33" s="372"/>
      <c r="AH33" s="372"/>
      <c r="AI33" s="372"/>
      <c r="AJ33" s="372"/>
      <c r="AK33" s="372"/>
      <c r="AL33" s="372"/>
      <c r="AM33" s="372"/>
      <c r="AN33" s="372"/>
      <c r="AO33" s="372"/>
      <c r="AP33" s="372"/>
      <c r="AQ33" s="372"/>
      <c r="AR33" s="372"/>
      <c r="AS33" s="372"/>
      <c r="AT33" s="372"/>
      <c r="AU33" s="372"/>
      <c r="AV33" s="372"/>
      <c r="AW33" s="372"/>
      <c r="AX33" s="372"/>
      <c r="AY33" s="372"/>
      <c r="AZ33" s="372"/>
      <c r="BA33" s="372"/>
      <c r="BB33" s="372"/>
      <c r="BC33" s="372"/>
      <c r="BD33" s="372"/>
      <c r="BE33" s="372"/>
      <c r="BF33" s="372"/>
      <c r="BG33" s="372"/>
      <c r="BH33" s="373" t="s">
        <v>5</v>
      </c>
      <c r="BI33" s="374"/>
      <c r="BJ33" s="374"/>
      <c r="BK33" s="374"/>
      <c r="BL33" s="374"/>
      <c r="BM33" s="374"/>
      <c r="BN33" s="374"/>
      <c r="BO33" s="374"/>
      <c r="BP33" s="374"/>
      <c r="BQ33" s="374"/>
      <c r="BR33" s="375"/>
      <c r="BS33" s="485">
        <f>BS34+BS35+BS36+BS37+BS38+BS39+BS40+BS41+BS42+BS43+BS45+BS46</f>
        <v>9416403.5942270551</v>
      </c>
      <c r="BT33" s="485">
        <f>BT34+BT35+BT36+BT37+BT38+BT39+BT40+BT41+BT42+BT43+BT45+BT46</f>
        <v>9512094.3448558692</v>
      </c>
      <c r="BU33" s="376"/>
      <c r="BV33" s="372"/>
      <c r="BW33" s="372"/>
      <c r="BX33" s="372"/>
      <c r="BY33" s="372"/>
      <c r="BZ33" s="372"/>
      <c r="CA33" s="372"/>
      <c r="CB33" s="372"/>
      <c r="CC33" s="372"/>
      <c r="CD33" s="372"/>
      <c r="CE33" s="372"/>
      <c r="CF33" s="372"/>
      <c r="CG33" s="372"/>
      <c r="CH33" s="372"/>
      <c r="CI33" s="372"/>
      <c r="CJ33" s="372"/>
      <c r="CK33" s="377"/>
      <c r="CQ33" s="6">
        <f>+BS34+BS35+BS36+BS37+BS38+BS39+BS40+BS41+BS42+BS43+BS45+BS46</f>
        <v>9416403.5942270551</v>
      </c>
      <c r="CR33" s="6">
        <f>+BT34+BT35+BT36+BT37+BT38+BT39+BT40+BT41+BT42+BT43+BT45+BT46</f>
        <v>9512094.3448558692</v>
      </c>
    </row>
    <row r="34" spans="1:96" s="5" customFormat="1" ht="15" customHeight="1" x14ac:dyDescent="0.2">
      <c r="A34" s="345" t="s">
        <v>16</v>
      </c>
      <c r="B34" s="346"/>
      <c r="C34" s="346"/>
      <c r="D34" s="346"/>
      <c r="E34" s="346"/>
      <c r="F34" s="346"/>
      <c r="G34" s="346"/>
      <c r="H34" s="346"/>
      <c r="I34" s="347"/>
      <c r="J34" s="7"/>
      <c r="K34" s="348" t="s">
        <v>43</v>
      </c>
      <c r="L34" s="348"/>
      <c r="M34" s="348"/>
      <c r="N34" s="348"/>
      <c r="O34" s="348"/>
      <c r="P34" s="348"/>
      <c r="Q34" s="348"/>
      <c r="R34" s="348"/>
      <c r="S34" s="348"/>
      <c r="T34" s="348"/>
      <c r="U34" s="348"/>
      <c r="V34" s="348"/>
      <c r="W34" s="348"/>
      <c r="X34" s="348"/>
      <c r="Y34" s="348"/>
      <c r="Z34" s="348"/>
      <c r="AA34" s="348"/>
      <c r="AB34" s="348"/>
      <c r="AC34" s="348"/>
      <c r="AD34" s="348"/>
      <c r="AE34" s="348"/>
      <c r="AF34" s="348"/>
      <c r="AG34" s="348"/>
      <c r="AH34" s="348"/>
      <c r="AI34" s="348"/>
      <c r="AJ34" s="348"/>
      <c r="AK34" s="348"/>
      <c r="AL34" s="348"/>
      <c r="AM34" s="348"/>
      <c r="AN34" s="348"/>
      <c r="AO34" s="348"/>
      <c r="AP34" s="348"/>
      <c r="AQ34" s="348"/>
      <c r="AR34" s="348"/>
      <c r="AS34" s="348"/>
      <c r="AT34" s="348"/>
      <c r="AU34" s="348"/>
      <c r="AV34" s="348"/>
      <c r="AW34" s="348"/>
      <c r="AX34" s="348"/>
      <c r="AY34" s="348"/>
      <c r="AZ34" s="348"/>
      <c r="BA34" s="348"/>
      <c r="BB34" s="348"/>
      <c r="BC34" s="348"/>
      <c r="BD34" s="348"/>
      <c r="BE34" s="348"/>
      <c r="BF34" s="348"/>
      <c r="BG34" s="348"/>
      <c r="BH34" s="349" t="s">
        <v>5</v>
      </c>
      <c r="BI34" s="350"/>
      <c r="BJ34" s="350"/>
      <c r="BK34" s="350"/>
      <c r="BL34" s="350"/>
      <c r="BM34" s="350"/>
      <c r="BN34" s="350"/>
      <c r="BO34" s="350"/>
      <c r="BP34" s="350"/>
      <c r="BQ34" s="350"/>
      <c r="BR34" s="351"/>
      <c r="BS34" s="16">
        <v>362627.41579925327</v>
      </c>
      <c r="BT34" s="16">
        <f>БДР_2024!G21</f>
        <v>364976.89499999996</v>
      </c>
      <c r="BU34" s="352"/>
      <c r="BV34" s="348"/>
      <c r="BW34" s="348"/>
      <c r="BX34" s="348"/>
      <c r="BY34" s="348"/>
      <c r="BZ34" s="348"/>
      <c r="CA34" s="348"/>
      <c r="CB34" s="348"/>
      <c r="CC34" s="348"/>
      <c r="CD34" s="348"/>
      <c r="CE34" s="348"/>
      <c r="CF34" s="348"/>
      <c r="CG34" s="348"/>
      <c r="CH34" s="348"/>
      <c r="CI34" s="348"/>
      <c r="CJ34" s="348"/>
      <c r="CK34" s="353"/>
    </row>
    <row r="35" spans="1:96" s="5" customFormat="1" ht="45" customHeight="1" x14ac:dyDescent="0.2">
      <c r="A35" s="345" t="s">
        <v>17</v>
      </c>
      <c r="B35" s="346"/>
      <c r="C35" s="346"/>
      <c r="D35" s="346"/>
      <c r="E35" s="346"/>
      <c r="F35" s="346"/>
      <c r="G35" s="346"/>
      <c r="H35" s="346"/>
      <c r="I35" s="347"/>
      <c r="J35" s="7"/>
      <c r="K35" s="348" t="s">
        <v>44</v>
      </c>
      <c r="L35" s="348"/>
      <c r="M35" s="348"/>
      <c r="N35" s="348"/>
      <c r="O35" s="348"/>
      <c r="P35" s="348"/>
      <c r="Q35" s="348"/>
      <c r="R35" s="348"/>
      <c r="S35" s="348"/>
      <c r="T35" s="348"/>
      <c r="U35" s="348"/>
      <c r="V35" s="348"/>
      <c r="W35" s="348"/>
      <c r="X35" s="348"/>
      <c r="Y35" s="348"/>
      <c r="Z35" s="348"/>
      <c r="AA35" s="348"/>
      <c r="AB35" s="348"/>
      <c r="AC35" s="348"/>
      <c r="AD35" s="348"/>
      <c r="AE35" s="348"/>
      <c r="AF35" s="348"/>
      <c r="AG35" s="348"/>
      <c r="AH35" s="348"/>
      <c r="AI35" s="348"/>
      <c r="AJ35" s="348"/>
      <c r="AK35" s="348"/>
      <c r="AL35" s="348"/>
      <c r="AM35" s="348"/>
      <c r="AN35" s="348"/>
      <c r="AO35" s="348"/>
      <c r="AP35" s="348"/>
      <c r="AQ35" s="348"/>
      <c r="AR35" s="348"/>
      <c r="AS35" s="348"/>
      <c r="AT35" s="348"/>
      <c r="AU35" s="348"/>
      <c r="AV35" s="348"/>
      <c r="AW35" s="348"/>
      <c r="AX35" s="348"/>
      <c r="AY35" s="348"/>
      <c r="AZ35" s="348"/>
      <c r="BA35" s="348"/>
      <c r="BB35" s="348"/>
      <c r="BC35" s="348"/>
      <c r="BD35" s="348"/>
      <c r="BE35" s="348"/>
      <c r="BF35" s="348"/>
      <c r="BG35" s="348"/>
      <c r="BH35" s="349" t="s">
        <v>5</v>
      </c>
      <c r="BI35" s="350"/>
      <c r="BJ35" s="350"/>
      <c r="BK35" s="350"/>
      <c r="BL35" s="350"/>
      <c r="BM35" s="350"/>
      <c r="BN35" s="350"/>
      <c r="BO35" s="350"/>
      <c r="BP35" s="350"/>
      <c r="BQ35" s="350"/>
      <c r="BR35" s="351"/>
      <c r="BS35" s="16"/>
      <c r="BT35" s="16"/>
      <c r="BU35" s="352"/>
      <c r="BV35" s="348"/>
      <c r="BW35" s="348"/>
      <c r="BX35" s="348"/>
      <c r="BY35" s="348"/>
      <c r="BZ35" s="348"/>
      <c r="CA35" s="348"/>
      <c r="CB35" s="348"/>
      <c r="CC35" s="348"/>
      <c r="CD35" s="348"/>
      <c r="CE35" s="348"/>
      <c r="CF35" s="348"/>
      <c r="CG35" s="348"/>
      <c r="CH35" s="348"/>
      <c r="CI35" s="348"/>
      <c r="CJ35" s="348"/>
      <c r="CK35" s="353"/>
    </row>
    <row r="36" spans="1:96" s="5" customFormat="1" ht="15" customHeight="1" x14ac:dyDescent="0.2">
      <c r="A36" s="345" t="s">
        <v>45</v>
      </c>
      <c r="B36" s="346"/>
      <c r="C36" s="346"/>
      <c r="D36" s="346"/>
      <c r="E36" s="346"/>
      <c r="F36" s="346"/>
      <c r="G36" s="346"/>
      <c r="H36" s="346"/>
      <c r="I36" s="347"/>
      <c r="J36" s="7"/>
      <c r="K36" s="348" t="s">
        <v>46</v>
      </c>
      <c r="L36" s="348"/>
      <c r="M36" s="348"/>
      <c r="N36" s="348"/>
      <c r="O36" s="348"/>
      <c r="P36" s="348"/>
      <c r="Q36" s="348"/>
      <c r="R36" s="348"/>
      <c r="S36" s="348"/>
      <c r="T36" s="348"/>
      <c r="U36" s="348"/>
      <c r="V36" s="348"/>
      <c r="W36" s="348"/>
      <c r="X36" s="348"/>
      <c r="Y36" s="348"/>
      <c r="Z36" s="348"/>
      <c r="AA36" s="348"/>
      <c r="AB36" s="348"/>
      <c r="AC36" s="348"/>
      <c r="AD36" s="348"/>
      <c r="AE36" s="348"/>
      <c r="AF36" s="348"/>
      <c r="AG36" s="348"/>
      <c r="AH36" s="348"/>
      <c r="AI36" s="348"/>
      <c r="AJ36" s="348"/>
      <c r="AK36" s="348"/>
      <c r="AL36" s="348"/>
      <c r="AM36" s="348"/>
      <c r="AN36" s="348"/>
      <c r="AO36" s="348"/>
      <c r="AP36" s="348"/>
      <c r="AQ36" s="348"/>
      <c r="AR36" s="348"/>
      <c r="AS36" s="348"/>
      <c r="AT36" s="348"/>
      <c r="AU36" s="348"/>
      <c r="AV36" s="348"/>
      <c r="AW36" s="348"/>
      <c r="AX36" s="348"/>
      <c r="AY36" s="348"/>
      <c r="AZ36" s="348"/>
      <c r="BA36" s="348"/>
      <c r="BB36" s="348"/>
      <c r="BC36" s="348"/>
      <c r="BD36" s="348"/>
      <c r="BE36" s="348"/>
      <c r="BF36" s="348"/>
      <c r="BG36" s="348"/>
      <c r="BH36" s="349" t="s">
        <v>5</v>
      </c>
      <c r="BI36" s="350"/>
      <c r="BJ36" s="350"/>
      <c r="BK36" s="350"/>
      <c r="BL36" s="350"/>
      <c r="BM36" s="350"/>
      <c r="BN36" s="350"/>
      <c r="BO36" s="350"/>
      <c r="BP36" s="350"/>
      <c r="BQ36" s="350"/>
      <c r="BR36" s="351"/>
      <c r="BS36" s="16">
        <v>964718.17531601992</v>
      </c>
      <c r="BT36" s="16">
        <f>БДР_2024!AC35</f>
        <v>1280466.4218300001</v>
      </c>
      <c r="BU36" s="352"/>
      <c r="BV36" s="348"/>
      <c r="BW36" s="348"/>
      <c r="BX36" s="348"/>
      <c r="BY36" s="348"/>
      <c r="BZ36" s="348"/>
      <c r="CA36" s="348"/>
      <c r="CB36" s="348"/>
      <c r="CC36" s="348"/>
      <c r="CD36" s="348"/>
      <c r="CE36" s="348"/>
      <c r="CF36" s="348"/>
      <c r="CG36" s="348"/>
      <c r="CH36" s="348"/>
      <c r="CI36" s="348"/>
      <c r="CJ36" s="348"/>
      <c r="CK36" s="353"/>
    </row>
    <row r="37" spans="1:96" s="5" customFormat="1" ht="15" customHeight="1" x14ac:dyDescent="0.2">
      <c r="A37" s="345" t="s">
        <v>49</v>
      </c>
      <c r="B37" s="346"/>
      <c r="C37" s="346"/>
      <c r="D37" s="346"/>
      <c r="E37" s="346"/>
      <c r="F37" s="346"/>
      <c r="G37" s="346"/>
      <c r="H37" s="346"/>
      <c r="I37" s="347"/>
      <c r="J37" s="7"/>
      <c r="K37" s="348" t="s">
        <v>33</v>
      </c>
      <c r="L37" s="348"/>
      <c r="M37" s="348"/>
      <c r="N37" s="348"/>
      <c r="O37" s="348"/>
      <c r="P37" s="348"/>
      <c r="Q37" s="348"/>
      <c r="R37" s="348"/>
      <c r="S37" s="348"/>
      <c r="T37" s="348"/>
      <c r="U37" s="348"/>
      <c r="V37" s="348"/>
      <c r="W37" s="348"/>
      <c r="X37" s="348"/>
      <c r="Y37" s="348"/>
      <c r="Z37" s="348"/>
      <c r="AA37" s="348"/>
      <c r="AB37" s="348"/>
      <c r="AC37" s="348"/>
      <c r="AD37" s="348"/>
      <c r="AE37" s="348"/>
      <c r="AF37" s="348"/>
      <c r="AG37" s="348"/>
      <c r="AH37" s="348"/>
      <c r="AI37" s="348"/>
      <c r="AJ37" s="348"/>
      <c r="AK37" s="348"/>
      <c r="AL37" s="348"/>
      <c r="AM37" s="348"/>
      <c r="AN37" s="348"/>
      <c r="AO37" s="348"/>
      <c r="AP37" s="348"/>
      <c r="AQ37" s="348"/>
      <c r="AR37" s="348"/>
      <c r="AS37" s="348"/>
      <c r="AT37" s="348"/>
      <c r="AU37" s="348"/>
      <c r="AV37" s="348"/>
      <c r="AW37" s="348"/>
      <c r="AX37" s="348"/>
      <c r="AY37" s="348"/>
      <c r="AZ37" s="348"/>
      <c r="BA37" s="348"/>
      <c r="BB37" s="348"/>
      <c r="BC37" s="348"/>
      <c r="BD37" s="348"/>
      <c r="BE37" s="348"/>
      <c r="BF37" s="348"/>
      <c r="BG37" s="348"/>
      <c r="BH37" s="349" t="s">
        <v>5</v>
      </c>
      <c r="BI37" s="350"/>
      <c r="BJ37" s="350"/>
      <c r="BK37" s="350"/>
      <c r="BL37" s="350"/>
      <c r="BM37" s="350"/>
      <c r="BN37" s="350"/>
      <c r="BO37" s="350"/>
      <c r="BP37" s="350"/>
      <c r="BQ37" s="350"/>
      <c r="BR37" s="351"/>
      <c r="BS37" s="16">
        <v>1462813.9116192141</v>
      </c>
      <c r="BT37" s="16">
        <f>БДР_2024!AC24</f>
        <v>1876013.6587552703</v>
      </c>
      <c r="BU37" s="352"/>
      <c r="BV37" s="348"/>
      <c r="BW37" s="348"/>
      <c r="BX37" s="348"/>
      <c r="BY37" s="348"/>
      <c r="BZ37" s="348"/>
      <c r="CA37" s="348"/>
      <c r="CB37" s="348"/>
      <c r="CC37" s="348"/>
      <c r="CD37" s="348"/>
      <c r="CE37" s="348"/>
      <c r="CF37" s="348"/>
      <c r="CG37" s="348"/>
      <c r="CH37" s="348"/>
      <c r="CI37" s="348"/>
      <c r="CJ37" s="348"/>
      <c r="CK37" s="353"/>
    </row>
    <row r="38" spans="1:96" s="5" customFormat="1" ht="45" customHeight="1" x14ac:dyDescent="0.2">
      <c r="A38" s="345" t="s">
        <v>50</v>
      </c>
      <c r="B38" s="346"/>
      <c r="C38" s="346"/>
      <c r="D38" s="346"/>
      <c r="E38" s="346"/>
      <c r="F38" s="346"/>
      <c r="G38" s="346"/>
      <c r="H38" s="346"/>
      <c r="I38" s="347"/>
      <c r="J38" s="7"/>
      <c r="K38" s="348" t="s">
        <v>107</v>
      </c>
      <c r="L38" s="348"/>
      <c r="M38" s="348"/>
      <c r="N38" s="348"/>
      <c r="O38" s="348"/>
      <c r="P38" s="348"/>
      <c r="Q38" s="348"/>
      <c r="R38" s="348"/>
      <c r="S38" s="348"/>
      <c r="T38" s="348"/>
      <c r="U38" s="348"/>
      <c r="V38" s="348"/>
      <c r="W38" s="348"/>
      <c r="X38" s="348"/>
      <c r="Y38" s="348"/>
      <c r="Z38" s="348"/>
      <c r="AA38" s="348"/>
      <c r="AB38" s="348"/>
      <c r="AC38" s="348"/>
      <c r="AD38" s="348"/>
      <c r="AE38" s="348"/>
      <c r="AF38" s="348"/>
      <c r="AG38" s="348"/>
      <c r="AH38" s="348"/>
      <c r="AI38" s="348"/>
      <c r="AJ38" s="348"/>
      <c r="AK38" s="348"/>
      <c r="AL38" s="348"/>
      <c r="AM38" s="348"/>
      <c r="AN38" s="348"/>
      <c r="AO38" s="348"/>
      <c r="AP38" s="348"/>
      <c r="AQ38" s="348"/>
      <c r="AR38" s="348"/>
      <c r="AS38" s="348"/>
      <c r="AT38" s="348"/>
      <c r="AU38" s="348"/>
      <c r="AV38" s="348"/>
      <c r="AW38" s="348"/>
      <c r="AX38" s="348"/>
      <c r="AY38" s="348"/>
      <c r="AZ38" s="348"/>
      <c r="BA38" s="348"/>
      <c r="BB38" s="348"/>
      <c r="BC38" s="348"/>
      <c r="BD38" s="348"/>
      <c r="BE38" s="348"/>
      <c r="BF38" s="348"/>
      <c r="BG38" s="348"/>
      <c r="BH38" s="349" t="s">
        <v>5</v>
      </c>
      <c r="BI38" s="350"/>
      <c r="BJ38" s="350"/>
      <c r="BK38" s="350"/>
      <c r="BL38" s="350"/>
      <c r="BM38" s="350"/>
      <c r="BN38" s="350"/>
      <c r="BO38" s="350"/>
      <c r="BP38" s="350"/>
      <c r="BQ38" s="350"/>
      <c r="BR38" s="351"/>
      <c r="BS38" s="16"/>
      <c r="BT38" s="16"/>
      <c r="BU38" s="352"/>
      <c r="BV38" s="348"/>
      <c r="BW38" s="348"/>
      <c r="BX38" s="348"/>
      <c r="BY38" s="348"/>
      <c r="BZ38" s="348"/>
      <c r="CA38" s="348"/>
      <c r="CB38" s="348"/>
      <c r="CC38" s="348"/>
      <c r="CD38" s="348"/>
      <c r="CE38" s="348"/>
      <c r="CF38" s="348"/>
      <c r="CG38" s="348"/>
      <c r="CH38" s="348"/>
      <c r="CI38" s="348"/>
      <c r="CJ38" s="348"/>
      <c r="CK38" s="353"/>
    </row>
    <row r="39" spans="1:96" s="5" customFormat="1" ht="15" customHeight="1" x14ac:dyDescent="0.2">
      <c r="A39" s="345" t="s">
        <v>51</v>
      </c>
      <c r="B39" s="346"/>
      <c r="C39" s="346"/>
      <c r="D39" s="346"/>
      <c r="E39" s="346"/>
      <c r="F39" s="346"/>
      <c r="G39" s="346"/>
      <c r="H39" s="346"/>
      <c r="I39" s="347"/>
      <c r="J39" s="7"/>
      <c r="K39" s="348" t="s">
        <v>108</v>
      </c>
      <c r="L39" s="348"/>
      <c r="M39" s="348"/>
      <c r="N39" s="348"/>
      <c r="O39" s="348"/>
      <c r="P39" s="348"/>
      <c r="Q39" s="348"/>
      <c r="R39" s="348"/>
      <c r="S39" s="348"/>
      <c r="T39" s="348"/>
      <c r="U39" s="348"/>
      <c r="V39" s="348"/>
      <c r="W39" s="348"/>
      <c r="X39" s="348"/>
      <c r="Y39" s="348"/>
      <c r="Z39" s="348"/>
      <c r="AA39" s="348"/>
      <c r="AB39" s="348"/>
      <c r="AC39" s="348"/>
      <c r="AD39" s="348"/>
      <c r="AE39" s="348"/>
      <c r="AF39" s="348"/>
      <c r="AG39" s="348"/>
      <c r="AH39" s="348"/>
      <c r="AI39" s="348"/>
      <c r="AJ39" s="348"/>
      <c r="AK39" s="348"/>
      <c r="AL39" s="348"/>
      <c r="AM39" s="348"/>
      <c r="AN39" s="348"/>
      <c r="AO39" s="348"/>
      <c r="AP39" s="348"/>
      <c r="AQ39" s="348"/>
      <c r="AR39" s="348"/>
      <c r="AS39" s="348"/>
      <c r="AT39" s="348"/>
      <c r="AU39" s="348"/>
      <c r="AV39" s="348"/>
      <c r="AW39" s="348"/>
      <c r="AX39" s="348"/>
      <c r="AY39" s="348"/>
      <c r="AZ39" s="348"/>
      <c r="BA39" s="348"/>
      <c r="BB39" s="348"/>
      <c r="BC39" s="348"/>
      <c r="BD39" s="348"/>
      <c r="BE39" s="348"/>
      <c r="BF39" s="348"/>
      <c r="BG39" s="348"/>
      <c r="BH39" s="349" t="s">
        <v>5</v>
      </c>
      <c r="BI39" s="350"/>
      <c r="BJ39" s="350"/>
      <c r="BK39" s="350"/>
      <c r="BL39" s="350"/>
      <c r="BM39" s="350"/>
      <c r="BN39" s="350"/>
      <c r="BO39" s="350"/>
      <c r="BP39" s="350"/>
      <c r="BQ39" s="350"/>
      <c r="BR39" s="351"/>
      <c r="BS39" s="16">
        <v>3283788.8056716295</v>
      </c>
      <c r="BT39" s="16">
        <f>БДР_2024!G34</f>
        <v>4950375.0811700001</v>
      </c>
      <c r="BU39" s="352"/>
      <c r="BV39" s="348"/>
      <c r="BW39" s="348"/>
      <c r="BX39" s="348"/>
      <c r="BY39" s="348"/>
      <c r="BZ39" s="348"/>
      <c r="CA39" s="348"/>
      <c r="CB39" s="348"/>
      <c r="CC39" s="348"/>
      <c r="CD39" s="348"/>
      <c r="CE39" s="348"/>
      <c r="CF39" s="348"/>
      <c r="CG39" s="348"/>
      <c r="CH39" s="348"/>
      <c r="CI39" s="348"/>
      <c r="CJ39" s="348"/>
      <c r="CK39" s="353"/>
    </row>
    <row r="40" spans="1:96" s="5" customFormat="1" ht="15" customHeight="1" x14ac:dyDescent="0.2">
      <c r="A40" s="345" t="s">
        <v>52</v>
      </c>
      <c r="B40" s="346"/>
      <c r="C40" s="346"/>
      <c r="D40" s="346"/>
      <c r="E40" s="346"/>
      <c r="F40" s="346"/>
      <c r="G40" s="346"/>
      <c r="H40" s="346"/>
      <c r="I40" s="347"/>
      <c r="J40" s="7"/>
      <c r="K40" s="348" t="s">
        <v>109</v>
      </c>
      <c r="L40" s="348"/>
      <c r="M40" s="348"/>
      <c r="N40" s="348"/>
      <c r="O40" s="348"/>
      <c r="P40" s="348"/>
      <c r="Q40" s="348"/>
      <c r="R40" s="348"/>
      <c r="S40" s="348"/>
      <c r="T40" s="348"/>
      <c r="U40" s="348"/>
      <c r="V40" s="348"/>
      <c r="W40" s="348"/>
      <c r="X40" s="348"/>
      <c r="Y40" s="348"/>
      <c r="Z40" s="348"/>
      <c r="AA40" s="348"/>
      <c r="AB40" s="348"/>
      <c r="AC40" s="348"/>
      <c r="AD40" s="348"/>
      <c r="AE40" s="348"/>
      <c r="AF40" s="348"/>
      <c r="AG40" s="348"/>
      <c r="AH40" s="348"/>
      <c r="AI40" s="348"/>
      <c r="AJ40" s="348"/>
      <c r="AK40" s="348"/>
      <c r="AL40" s="348"/>
      <c r="AM40" s="348"/>
      <c r="AN40" s="348"/>
      <c r="AO40" s="348"/>
      <c r="AP40" s="348"/>
      <c r="AQ40" s="348"/>
      <c r="AR40" s="348"/>
      <c r="AS40" s="348"/>
      <c r="AT40" s="348"/>
      <c r="AU40" s="348"/>
      <c r="AV40" s="348"/>
      <c r="AW40" s="348"/>
      <c r="AX40" s="348"/>
      <c r="AY40" s="348"/>
      <c r="AZ40" s="348"/>
      <c r="BA40" s="348"/>
      <c r="BB40" s="348"/>
      <c r="BC40" s="348"/>
      <c r="BD40" s="348"/>
      <c r="BE40" s="348"/>
      <c r="BF40" s="348"/>
      <c r="BG40" s="348"/>
      <c r="BH40" s="349" t="s">
        <v>5</v>
      </c>
      <c r="BI40" s="350"/>
      <c r="BJ40" s="350"/>
      <c r="BK40" s="350"/>
      <c r="BL40" s="350"/>
      <c r="BM40" s="350"/>
      <c r="BN40" s="350"/>
      <c r="BO40" s="350"/>
      <c r="BP40" s="350"/>
      <c r="BQ40" s="350"/>
      <c r="BR40" s="351"/>
      <c r="BS40" s="16">
        <f>936608.89+750000</f>
        <v>1686608.8900000001</v>
      </c>
      <c r="BT40" s="16"/>
      <c r="BU40" s="352"/>
      <c r="BV40" s="348"/>
      <c r="BW40" s="348"/>
      <c r="BX40" s="348"/>
      <c r="BY40" s="348"/>
      <c r="BZ40" s="348"/>
      <c r="CA40" s="348"/>
      <c r="CB40" s="348"/>
      <c r="CC40" s="348"/>
      <c r="CD40" s="348"/>
      <c r="CE40" s="348"/>
      <c r="CF40" s="348"/>
      <c r="CG40" s="348"/>
      <c r="CH40" s="348"/>
      <c r="CI40" s="348"/>
      <c r="CJ40" s="348"/>
      <c r="CK40" s="353"/>
    </row>
    <row r="41" spans="1:96" s="5" customFormat="1" ht="15" customHeight="1" x14ac:dyDescent="0.2">
      <c r="A41" s="345" t="s">
        <v>58</v>
      </c>
      <c r="B41" s="346"/>
      <c r="C41" s="346"/>
      <c r="D41" s="346"/>
      <c r="E41" s="346"/>
      <c r="F41" s="346"/>
      <c r="G41" s="346"/>
      <c r="H41" s="346"/>
      <c r="I41" s="347"/>
      <c r="J41" s="7"/>
      <c r="K41" s="348" t="s">
        <v>32</v>
      </c>
      <c r="L41" s="348"/>
      <c r="M41" s="348"/>
      <c r="N41" s="348"/>
      <c r="O41" s="348"/>
      <c r="P41" s="348"/>
      <c r="Q41" s="348"/>
      <c r="R41" s="348"/>
      <c r="S41" s="348"/>
      <c r="T41" s="348"/>
      <c r="U41" s="348"/>
      <c r="V41" s="348"/>
      <c r="W41" s="348"/>
      <c r="X41" s="348"/>
      <c r="Y41" s="348"/>
      <c r="Z41" s="348"/>
      <c r="AA41" s="348"/>
      <c r="AB41" s="348"/>
      <c r="AC41" s="348"/>
      <c r="AD41" s="348"/>
      <c r="AE41" s="348"/>
      <c r="AF41" s="348"/>
      <c r="AG41" s="348"/>
      <c r="AH41" s="348"/>
      <c r="AI41" s="348"/>
      <c r="AJ41" s="348"/>
      <c r="AK41" s="348"/>
      <c r="AL41" s="348"/>
      <c r="AM41" s="348"/>
      <c r="AN41" s="348"/>
      <c r="AO41" s="348"/>
      <c r="AP41" s="348"/>
      <c r="AQ41" s="348"/>
      <c r="AR41" s="348"/>
      <c r="AS41" s="348"/>
      <c r="AT41" s="348"/>
      <c r="AU41" s="348"/>
      <c r="AV41" s="348"/>
      <c r="AW41" s="348"/>
      <c r="AX41" s="348"/>
      <c r="AY41" s="348"/>
      <c r="AZ41" s="348"/>
      <c r="BA41" s="348"/>
      <c r="BB41" s="348"/>
      <c r="BC41" s="348"/>
      <c r="BD41" s="348"/>
      <c r="BE41" s="348"/>
      <c r="BF41" s="348"/>
      <c r="BG41" s="348"/>
      <c r="BH41" s="349" t="s">
        <v>5</v>
      </c>
      <c r="BI41" s="350"/>
      <c r="BJ41" s="350"/>
      <c r="BK41" s="350"/>
      <c r="BL41" s="350"/>
      <c r="BM41" s="350"/>
      <c r="BN41" s="350"/>
      <c r="BO41" s="350"/>
      <c r="BP41" s="350"/>
      <c r="BQ41" s="350"/>
      <c r="BR41" s="351"/>
      <c r="BS41" s="16">
        <v>293809.99999999994</v>
      </c>
      <c r="BT41" s="16">
        <f>БДР_2024!G114</f>
        <v>873137.20416159928</v>
      </c>
      <c r="BU41" s="352"/>
      <c r="BV41" s="348"/>
      <c r="BW41" s="348"/>
      <c r="BX41" s="348"/>
      <c r="BY41" s="348"/>
      <c r="BZ41" s="348"/>
      <c r="CA41" s="348"/>
      <c r="CB41" s="348"/>
      <c r="CC41" s="348"/>
      <c r="CD41" s="348"/>
      <c r="CE41" s="348"/>
      <c r="CF41" s="348"/>
      <c r="CG41" s="348"/>
      <c r="CH41" s="348"/>
      <c r="CI41" s="348"/>
      <c r="CJ41" s="348"/>
      <c r="CK41" s="353"/>
    </row>
    <row r="42" spans="1:96" s="5" customFormat="1" ht="15" customHeight="1" x14ac:dyDescent="0.2">
      <c r="A42" s="345" t="s">
        <v>110</v>
      </c>
      <c r="B42" s="346"/>
      <c r="C42" s="346"/>
      <c r="D42" s="346"/>
      <c r="E42" s="346"/>
      <c r="F42" s="346"/>
      <c r="G42" s="346"/>
      <c r="H42" s="346"/>
      <c r="I42" s="347"/>
      <c r="J42" s="7"/>
      <c r="K42" s="348" t="s">
        <v>31</v>
      </c>
      <c r="L42" s="348"/>
      <c r="M42" s="348"/>
      <c r="N42" s="348"/>
      <c r="O42" s="348"/>
      <c r="P42" s="348"/>
      <c r="Q42" s="348"/>
      <c r="R42" s="348"/>
      <c r="S42" s="348"/>
      <c r="T42" s="348"/>
      <c r="U42" s="348"/>
      <c r="V42" s="348"/>
      <c r="W42" s="348"/>
      <c r="X42" s="348"/>
      <c r="Y42" s="348"/>
      <c r="Z42" s="348"/>
      <c r="AA42" s="348"/>
      <c r="AB42" s="348"/>
      <c r="AC42" s="348"/>
      <c r="AD42" s="348"/>
      <c r="AE42" s="348"/>
      <c r="AF42" s="348"/>
      <c r="AG42" s="348"/>
      <c r="AH42" s="348"/>
      <c r="AI42" s="348"/>
      <c r="AJ42" s="348"/>
      <c r="AK42" s="348"/>
      <c r="AL42" s="348"/>
      <c r="AM42" s="348"/>
      <c r="AN42" s="348"/>
      <c r="AO42" s="348"/>
      <c r="AP42" s="348"/>
      <c r="AQ42" s="348"/>
      <c r="AR42" s="348"/>
      <c r="AS42" s="348"/>
      <c r="AT42" s="348"/>
      <c r="AU42" s="348"/>
      <c r="AV42" s="348"/>
      <c r="AW42" s="348"/>
      <c r="AX42" s="348"/>
      <c r="AY42" s="348"/>
      <c r="AZ42" s="348"/>
      <c r="BA42" s="348"/>
      <c r="BB42" s="348"/>
      <c r="BC42" s="348"/>
      <c r="BD42" s="348"/>
      <c r="BE42" s="348"/>
      <c r="BF42" s="348"/>
      <c r="BG42" s="348"/>
      <c r="BH42" s="349" t="s">
        <v>5</v>
      </c>
      <c r="BI42" s="350"/>
      <c r="BJ42" s="350"/>
      <c r="BK42" s="350"/>
      <c r="BL42" s="350"/>
      <c r="BM42" s="350"/>
      <c r="BN42" s="350"/>
      <c r="BO42" s="350"/>
      <c r="BP42" s="350"/>
      <c r="BQ42" s="350"/>
      <c r="BR42" s="351"/>
      <c r="BS42" s="16">
        <f>130692.65</f>
        <v>130692.65</v>
      </c>
      <c r="BT42" s="16">
        <f>БДР_2024!G63+БДР_2024!G109</f>
        <v>167125.083939</v>
      </c>
      <c r="BU42" s="352"/>
      <c r="BV42" s="348"/>
      <c r="BW42" s="348"/>
      <c r="BX42" s="348"/>
      <c r="BY42" s="348"/>
      <c r="BZ42" s="348"/>
      <c r="CA42" s="348"/>
      <c r="CB42" s="348"/>
      <c r="CC42" s="348"/>
      <c r="CD42" s="348"/>
      <c r="CE42" s="348"/>
      <c r="CF42" s="348"/>
      <c r="CG42" s="348"/>
      <c r="CH42" s="348"/>
      <c r="CI42" s="348"/>
      <c r="CJ42" s="348"/>
      <c r="CK42" s="353"/>
    </row>
    <row r="43" spans="1:96" s="5" customFormat="1" ht="72.75" customHeight="1" x14ac:dyDescent="0.2">
      <c r="A43" s="345" t="s">
        <v>111</v>
      </c>
      <c r="B43" s="346"/>
      <c r="C43" s="346"/>
      <c r="D43" s="346"/>
      <c r="E43" s="346"/>
      <c r="F43" s="346"/>
      <c r="G43" s="346"/>
      <c r="H43" s="346"/>
      <c r="I43" s="347"/>
      <c r="J43" s="7"/>
      <c r="K43" s="348" t="s">
        <v>53</v>
      </c>
      <c r="L43" s="348"/>
      <c r="M43" s="348"/>
      <c r="N43" s="348"/>
      <c r="O43" s="348"/>
      <c r="P43" s="348"/>
      <c r="Q43" s="348"/>
      <c r="R43" s="348"/>
      <c r="S43" s="348"/>
      <c r="T43" s="348"/>
      <c r="U43" s="348"/>
      <c r="V43" s="348"/>
      <c r="W43" s="348"/>
      <c r="X43" s="348"/>
      <c r="Y43" s="348"/>
      <c r="Z43" s="348"/>
      <c r="AA43" s="348"/>
      <c r="AB43" s="348"/>
      <c r="AC43" s="348"/>
      <c r="AD43" s="348"/>
      <c r="AE43" s="348"/>
      <c r="AF43" s="348"/>
      <c r="AG43" s="348"/>
      <c r="AH43" s="348"/>
      <c r="AI43" s="348"/>
      <c r="AJ43" s="348"/>
      <c r="AK43" s="348"/>
      <c r="AL43" s="348"/>
      <c r="AM43" s="348"/>
      <c r="AN43" s="348"/>
      <c r="AO43" s="348"/>
      <c r="AP43" s="348"/>
      <c r="AQ43" s="348"/>
      <c r="AR43" s="348"/>
      <c r="AS43" s="348"/>
      <c r="AT43" s="348"/>
      <c r="AU43" s="348"/>
      <c r="AV43" s="348"/>
      <c r="AW43" s="348"/>
      <c r="AX43" s="348"/>
      <c r="AY43" s="348"/>
      <c r="AZ43" s="348"/>
      <c r="BA43" s="348"/>
      <c r="BB43" s="348"/>
      <c r="BC43" s="348"/>
      <c r="BD43" s="348"/>
      <c r="BE43" s="348"/>
      <c r="BF43" s="348"/>
      <c r="BG43" s="348"/>
      <c r="BH43" s="349" t="s">
        <v>5</v>
      </c>
      <c r="BI43" s="350"/>
      <c r="BJ43" s="350"/>
      <c r="BK43" s="350"/>
      <c r="BL43" s="350"/>
      <c r="BM43" s="350"/>
      <c r="BN43" s="350"/>
      <c r="BO43" s="350"/>
      <c r="BP43" s="350"/>
      <c r="BQ43" s="350"/>
      <c r="BR43" s="351"/>
      <c r="BS43" s="16"/>
      <c r="BT43" s="16"/>
      <c r="BU43" s="352"/>
      <c r="BV43" s="348"/>
      <c r="BW43" s="348"/>
      <c r="BX43" s="348"/>
      <c r="BY43" s="348"/>
      <c r="BZ43" s="348"/>
      <c r="CA43" s="348"/>
      <c r="CB43" s="348"/>
      <c r="CC43" s="348"/>
      <c r="CD43" s="348"/>
      <c r="CE43" s="348"/>
      <c r="CF43" s="348"/>
      <c r="CG43" s="348"/>
      <c r="CH43" s="348"/>
      <c r="CI43" s="348"/>
      <c r="CJ43" s="348"/>
      <c r="CK43" s="353"/>
    </row>
    <row r="44" spans="1:96" s="5" customFormat="1" ht="30" customHeight="1" x14ac:dyDescent="0.2">
      <c r="A44" s="345" t="s">
        <v>112</v>
      </c>
      <c r="B44" s="346"/>
      <c r="C44" s="346"/>
      <c r="D44" s="346"/>
      <c r="E44" s="346"/>
      <c r="F44" s="346"/>
      <c r="G44" s="346"/>
      <c r="H44" s="346"/>
      <c r="I44" s="347"/>
      <c r="J44" s="7"/>
      <c r="K44" s="348" t="s">
        <v>54</v>
      </c>
      <c r="L44" s="348"/>
      <c r="M44" s="348"/>
      <c r="N44" s="348"/>
      <c r="O44" s="348"/>
      <c r="P44" s="348"/>
      <c r="Q44" s="348"/>
      <c r="R44" s="348"/>
      <c r="S44" s="348"/>
      <c r="T44" s="348"/>
      <c r="U44" s="348"/>
      <c r="V44" s="348"/>
      <c r="W44" s="348"/>
      <c r="X44" s="348"/>
      <c r="Y44" s="348"/>
      <c r="Z44" s="348"/>
      <c r="AA44" s="348"/>
      <c r="AB44" s="348"/>
      <c r="AC44" s="348"/>
      <c r="AD44" s="348"/>
      <c r="AE44" s="348"/>
      <c r="AF44" s="348"/>
      <c r="AG44" s="348"/>
      <c r="AH44" s="348"/>
      <c r="AI44" s="348"/>
      <c r="AJ44" s="348"/>
      <c r="AK44" s="348"/>
      <c r="AL44" s="348"/>
      <c r="AM44" s="348"/>
      <c r="AN44" s="348"/>
      <c r="AO44" s="348"/>
      <c r="AP44" s="348"/>
      <c r="AQ44" s="348"/>
      <c r="AR44" s="348"/>
      <c r="AS44" s="348"/>
      <c r="AT44" s="348"/>
      <c r="AU44" s="348"/>
      <c r="AV44" s="348"/>
      <c r="AW44" s="348"/>
      <c r="AX44" s="348"/>
      <c r="AY44" s="348"/>
      <c r="AZ44" s="348"/>
      <c r="BA44" s="348"/>
      <c r="BB44" s="348"/>
      <c r="BC44" s="348"/>
      <c r="BD44" s="348"/>
      <c r="BE44" s="348"/>
      <c r="BF44" s="348"/>
      <c r="BG44" s="348"/>
      <c r="BH44" s="349" t="s">
        <v>55</v>
      </c>
      <c r="BI44" s="350"/>
      <c r="BJ44" s="350"/>
      <c r="BK44" s="350"/>
      <c r="BL44" s="350"/>
      <c r="BM44" s="350"/>
      <c r="BN44" s="350"/>
      <c r="BO44" s="350"/>
      <c r="BP44" s="350"/>
      <c r="BQ44" s="350"/>
      <c r="BR44" s="351"/>
      <c r="BS44" s="16"/>
      <c r="BT44" s="16"/>
      <c r="BU44" s="378"/>
      <c r="BV44" s="379"/>
      <c r="BW44" s="379"/>
      <c r="BX44" s="379"/>
      <c r="BY44" s="379"/>
      <c r="BZ44" s="379"/>
      <c r="CA44" s="379"/>
      <c r="CB44" s="379"/>
      <c r="CC44" s="379"/>
      <c r="CD44" s="379"/>
      <c r="CE44" s="379"/>
      <c r="CF44" s="379"/>
      <c r="CG44" s="379"/>
      <c r="CH44" s="379"/>
      <c r="CI44" s="379"/>
      <c r="CJ44" s="379"/>
      <c r="CK44" s="380"/>
    </row>
    <row r="45" spans="1:96" s="5" customFormat="1" ht="111.75" customHeight="1" x14ac:dyDescent="0.2">
      <c r="A45" s="345" t="s">
        <v>113</v>
      </c>
      <c r="B45" s="346"/>
      <c r="C45" s="346"/>
      <c r="D45" s="346"/>
      <c r="E45" s="346"/>
      <c r="F45" s="346"/>
      <c r="G45" s="346"/>
      <c r="H45" s="346"/>
      <c r="I45" s="347"/>
      <c r="J45" s="7"/>
      <c r="K45" s="348" t="s">
        <v>85</v>
      </c>
      <c r="L45" s="348"/>
      <c r="M45" s="348"/>
      <c r="N45" s="348"/>
      <c r="O45" s="348"/>
      <c r="P45" s="348"/>
      <c r="Q45" s="348"/>
      <c r="R45" s="348"/>
      <c r="S45" s="348"/>
      <c r="T45" s="348"/>
      <c r="U45" s="348"/>
      <c r="V45" s="348"/>
      <c r="W45" s="348"/>
      <c r="X45" s="348"/>
      <c r="Y45" s="348"/>
      <c r="Z45" s="348"/>
      <c r="AA45" s="348"/>
      <c r="AB45" s="348"/>
      <c r="AC45" s="348"/>
      <c r="AD45" s="348"/>
      <c r="AE45" s="348"/>
      <c r="AF45" s="348"/>
      <c r="AG45" s="348"/>
      <c r="AH45" s="348"/>
      <c r="AI45" s="348"/>
      <c r="AJ45" s="348"/>
      <c r="AK45" s="348"/>
      <c r="AL45" s="348"/>
      <c r="AM45" s="348"/>
      <c r="AN45" s="348"/>
      <c r="AO45" s="348"/>
      <c r="AP45" s="348"/>
      <c r="AQ45" s="348"/>
      <c r="AR45" s="348"/>
      <c r="AS45" s="348"/>
      <c r="AT45" s="348"/>
      <c r="AU45" s="348"/>
      <c r="AV45" s="348"/>
      <c r="AW45" s="348"/>
      <c r="AX45" s="348"/>
      <c r="AY45" s="348"/>
      <c r="AZ45" s="348"/>
      <c r="BA45" s="348"/>
      <c r="BB45" s="348"/>
      <c r="BC45" s="348"/>
      <c r="BD45" s="348"/>
      <c r="BE45" s="348"/>
      <c r="BF45" s="348"/>
      <c r="BG45" s="348"/>
      <c r="BH45" s="349" t="s">
        <v>5</v>
      </c>
      <c r="BI45" s="350"/>
      <c r="BJ45" s="350"/>
      <c r="BK45" s="350"/>
      <c r="BL45" s="350"/>
      <c r="BM45" s="350"/>
      <c r="BN45" s="350"/>
      <c r="BO45" s="350"/>
      <c r="BP45" s="350"/>
      <c r="BQ45" s="350"/>
      <c r="BR45" s="351"/>
      <c r="BS45" s="16"/>
      <c r="BT45" s="16"/>
      <c r="BU45" s="352"/>
      <c r="BV45" s="348"/>
      <c r="BW45" s="348"/>
      <c r="BX45" s="348"/>
      <c r="BY45" s="348"/>
      <c r="BZ45" s="348"/>
      <c r="CA45" s="348"/>
      <c r="CB45" s="348"/>
      <c r="CC45" s="348"/>
      <c r="CD45" s="348"/>
      <c r="CE45" s="348"/>
      <c r="CF45" s="348"/>
      <c r="CG45" s="348"/>
      <c r="CH45" s="348"/>
      <c r="CI45" s="348"/>
      <c r="CJ45" s="348"/>
      <c r="CK45" s="353"/>
    </row>
    <row r="46" spans="1:96" s="5" customFormat="1" ht="30" customHeight="1" x14ac:dyDescent="0.2">
      <c r="A46" s="345" t="s">
        <v>114</v>
      </c>
      <c r="B46" s="346"/>
      <c r="C46" s="346"/>
      <c r="D46" s="346"/>
      <c r="E46" s="346"/>
      <c r="F46" s="346"/>
      <c r="G46" s="346"/>
      <c r="H46" s="346"/>
      <c r="I46" s="347"/>
      <c r="J46" s="7"/>
      <c r="K46" s="348" t="s">
        <v>121</v>
      </c>
      <c r="L46" s="348"/>
      <c r="M46" s="348"/>
      <c r="N46" s="348"/>
      <c r="O46" s="348"/>
      <c r="P46" s="348"/>
      <c r="Q46" s="348"/>
      <c r="R46" s="348"/>
      <c r="S46" s="348"/>
      <c r="T46" s="348"/>
      <c r="U46" s="348"/>
      <c r="V46" s="348"/>
      <c r="W46" s="348"/>
      <c r="X46" s="348"/>
      <c r="Y46" s="348"/>
      <c r="Z46" s="348"/>
      <c r="AA46" s="348"/>
      <c r="AB46" s="348"/>
      <c r="AC46" s="348"/>
      <c r="AD46" s="348"/>
      <c r="AE46" s="348"/>
      <c r="AF46" s="348"/>
      <c r="AG46" s="348"/>
      <c r="AH46" s="348"/>
      <c r="AI46" s="348"/>
      <c r="AJ46" s="348"/>
      <c r="AK46" s="348"/>
      <c r="AL46" s="348"/>
      <c r="AM46" s="348"/>
      <c r="AN46" s="348"/>
      <c r="AO46" s="348"/>
      <c r="AP46" s="348"/>
      <c r="AQ46" s="348"/>
      <c r="AR46" s="348"/>
      <c r="AS46" s="348"/>
      <c r="AT46" s="348"/>
      <c r="AU46" s="348"/>
      <c r="AV46" s="348"/>
      <c r="AW46" s="348"/>
      <c r="AX46" s="348"/>
      <c r="AY46" s="348"/>
      <c r="AZ46" s="348"/>
      <c r="BA46" s="348"/>
      <c r="BB46" s="348"/>
      <c r="BC46" s="348"/>
      <c r="BD46" s="348"/>
      <c r="BE46" s="348"/>
      <c r="BF46" s="348"/>
      <c r="BG46" s="348"/>
      <c r="BH46" s="349" t="s">
        <v>5</v>
      </c>
      <c r="BI46" s="350"/>
      <c r="BJ46" s="350"/>
      <c r="BK46" s="350"/>
      <c r="BL46" s="350"/>
      <c r="BM46" s="350"/>
      <c r="BN46" s="350"/>
      <c r="BO46" s="350"/>
      <c r="BP46" s="350"/>
      <c r="BQ46" s="350"/>
      <c r="BR46" s="351"/>
      <c r="BS46" s="16">
        <v>1231343.7458209372</v>
      </c>
      <c r="BT46" s="16"/>
      <c r="BU46" s="352"/>
      <c r="BV46" s="348"/>
      <c r="BW46" s="348"/>
      <c r="BX46" s="348"/>
      <c r="BY46" s="348"/>
      <c r="BZ46" s="348"/>
      <c r="CA46" s="348"/>
      <c r="CB46" s="348"/>
      <c r="CC46" s="348"/>
      <c r="CD46" s="348"/>
      <c r="CE46" s="348"/>
      <c r="CF46" s="348"/>
      <c r="CG46" s="348"/>
      <c r="CH46" s="348"/>
      <c r="CI46" s="348"/>
      <c r="CJ46" s="348"/>
      <c r="CK46" s="353"/>
    </row>
    <row r="47" spans="1:96" s="5" customFormat="1" ht="45" customHeight="1" x14ac:dyDescent="0.2">
      <c r="A47" s="369" t="s">
        <v>18</v>
      </c>
      <c r="B47" s="370"/>
      <c r="C47" s="370"/>
      <c r="D47" s="370"/>
      <c r="E47" s="370"/>
      <c r="F47" s="370"/>
      <c r="G47" s="370"/>
      <c r="H47" s="370"/>
      <c r="I47" s="371"/>
      <c r="J47" s="8"/>
      <c r="K47" s="372" t="s">
        <v>115</v>
      </c>
      <c r="L47" s="372"/>
      <c r="M47" s="372"/>
      <c r="N47" s="372"/>
      <c r="O47" s="372"/>
      <c r="P47" s="372"/>
      <c r="Q47" s="372"/>
      <c r="R47" s="372"/>
      <c r="S47" s="372"/>
      <c r="T47" s="372"/>
      <c r="U47" s="372"/>
      <c r="V47" s="372"/>
      <c r="W47" s="372"/>
      <c r="X47" s="372"/>
      <c r="Y47" s="372"/>
      <c r="Z47" s="372"/>
      <c r="AA47" s="372"/>
      <c r="AB47" s="372"/>
      <c r="AC47" s="372"/>
      <c r="AD47" s="372"/>
      <c r="AE47" s="372"/>
      <c r="AF47" s="372"/>
      <c r="AG47" s="372"/>
      <c r="AH47" s="372"/>
      <c r="AI47" s="372"/>
      <c r="AJ47" s="372"/>
      <c r="AK47" s="372"/>
      <c r="AL47" s="372"/>
      <c r="AM47" s="372"/>
      <c r="AN47" s="372"/>
      <c r="AO47" s="372"/>
      <c r="AP47" s="372"/>
      <c r="AQ47" s="372"/>
      <c r="AR47" s="372"/>
      <c r="AS47" s="372"/>
      <c r="AT47" s="372"/>
      <c r="AU47" s="372"/>
      <c r="AV47" s="372"/>
      <c r="AW47" s="372"/>
      <c r="AX47" s="372"/>
      <c r="AY47" s="372"/>
      <c r="AZ47" s="372"/>
      <c r="BA47" s="372"/>
      <c r="BB47" s="372"/>
      <c r="BC47" s="372"/>
      <c r="BD47" s="372"/>
      <c r="BE47" s="372"/>
      <c r="BF47" s="372"/>
      <c r="BG47" s="372"/>
      <c r="BH47" s="373" t="s">
        <v>5</v>
      </c>
      <c r="BI47" s="374"/>
      <c r="BJ47" s="374"/>
      <c r="BK47" s="374"/>
      <c r="BL47" s="374"/>
      <c r="BM47" s="374"/>
      <c r="BN47" s="374"/>
      <c r="BO47" s="374"/>
      <c r="BP47" s="374"/>
      <c r="BQ47" s="374"/>
      <c r="BR47" s="375"/>
      <c r="BS47" s="485">
        <v>-1550607.6751166882</v>
      </c>
      <c r="BT47" s="16"/>
      <c r="BU47" s="376"/>
      <c r="BV47" s="372"/>
      <c r="BW47" s="372"/>
      <c r="BX47" s="372"/>
      <c r="BY47" s="372"/>
      <c r="BZ47" s="372"/>
      <c r="CA47" s="372"/>
      <c r="CB47" s="372"/>
      <c r="CC47" s="372"/>
      <c r="CD47" s="372"/>
      <c r="CE47" s="372"/>
      <c r="CF47" s="372"/>
      <c r="CG47" s="372"/>
      <c r="CH47" s="372"/>
      <c r="CI47" s="372"/>
      <c r="CJ47" s="372"/>
      <c r="CK47" s="377"/>
    </row>
    <row r="48" spans="1:96" s="5" customFormat="1" ht="30" customHeight="1" x14ac:dyDescent="0.2">
      <c r="A48" s="345" t="s">
        <v>19</v>
      </c>
      <c r="B48" s="346"/>
      <c r="C48" s="346"/>
      <c r="D48" s="346"/>
      <c r="E48" s="346"/>
      <c r="F48" s="346"/>
      <c r="G48" s="346"/>
      <c r="H48" s="346"/>
      <c r="I48" s="347"/>
      <c r="J48" s="7"/>
      <c r="K48" s="348" t="s">
        <v>119</v>
      </c>
      <c r="L48" s="348"/>
      <c r="M48" s="348"/>
      <c r="N48" s="348"/>
      <c r="O48" s="348"/>
      <c r="P48" s="348"/>
      <c r="Q48" s="348"/>
      <c r="R48" s="348"/>
      <c r="S48" s="348"/>
      <c r="T48" s="348"/>
      <c r="U48" s="348"/>
      <c r="V48" s="348"/>
      <c r="W48" s="348"/>
      <c r="X48" s="348"/>
      <c r="Y48" s="348"/>
      <c r="Z48" s="348"/>
      <c r="AA48" s="348"/>
      <c r="AB48" s="348"/>
      <c r="AC48" s="348"/>
      <c r="AD48" s="348"/>
      <c r="AE48" s="348"/>
      <c r="AF48" s="348"/>
      <c r="AG48" s="348"/>
      <c r="AH48" s="348"/>
      <c r="AI48" s="348"/>
      <c r="AJ48" s="348"/>
      <c r="AK48" s="348"/>
      <c r="AL48" s="348"/>
      <c r="AM48" s="348"/>
      <c r="AN48" s="348"/>
      <c r="AO48" s="348"/>
      <c r="AP48" s="348"/>
      <c r="AQ48" s="348"/>
      <c r="AR48" s="348"/>
      <c r="AS48" s="348"/>
      <c r="AT48" s="348"/>
      <c r="AU48" s="348"/>
      <c r="AV48" s="348"/>
      <c r="AW48" s="348"/>
      <c r="AX48" s="348"/>
      <c r="AY48" s="348"/>
      <c r="AZ48" s="348"/>
      <c r="BA48" s="348"/>
      <c r="BB48" s="348"/>
      <c r="BC48" s="348"/>
      <c r="BD48" s="348"/>
      <c r="BE48" s="348"/>
      <c r="BF48" s="348"/>
      <c r="BG48" s="348"/>
      <c r="BH48" s="349" t="s">
        <v>5</v>
      </c>
      <c r="BI48" s="350"/>
      <c r="BJ48" s="350"/>
      <c r="BK48" s="350"/>
      <c r="BL48" s="350"/>
      <c r="BM48" s="350"/>
      <c r="BN48" s="350"/>
      <c r="BO48" s="350"/>
      <c r="BP48" s="350"/>
      <c r="BQ48" s="350"/>
      <c r="BR48" s="351"/>
      <c r="BS48" s="16">
        <f>+BS22+BS26+BS24</f>
        <v>2409260.5215772912</v>
      </c>
      <c r="BT48" s="16">
        <v>2000000</v>
      </c>
      <c r="BU48" s="368"/>
      <c r="BV48" s="348"/>
      <c r="BW48" s="348"/>
      <c r="BX48" s="348"/>
      <c r="BY48" s="348"/>
      <c r="BZ48" s="348"/>
      <c r="CA48" s="348"/>
      <c r="CB48" s="348"/>
      <c r="CC48" s="348"/>
      <c r="CD48" s="348"/>
      <c r="CE48" s="348"/>
      <c r="CF48" s="348"/>
      <c r="CG48" s="348"/>
      <c r="CH48" s="348"/>
      <c r="CI48" s="348"/>
      <c r="CJ48" s="348"/>
      <c r="CK48" s="353"/>
    </row>
    <row r="49" spans="1:89" s="5" customFormat="1" ht="45" customHeight="1" x14ac:dyDescent="0.2">
      <c r="A49" s="345" t="s">
        <v>20</v>
      </c>
      <c r="B49" s="346"/>
      <c r="C49" s="346"/>
      <c r="D49" s="346"/>
      <c r="E49" s="346"/>
      <c r="F49" s="346"/>
      <c r="G49" s="346"/>
      <c r="H49" s="346"/>
      <c r="I49" s="347"/>
      <c r="J49" s="7"/>
      <c r="K49" s="348" t="s">
        <v>59</v>
      </c>
      <c r="L49" s="348"/>
      <c r="M49" s="348"/>
      <c r="N49" s="348"/>
      <c r="O49" s="348"/>
      <c r="P49" s="348"/>
      <c r="Q49" s="348"/>
      <c r="R49" s="348"/>
      <c r="S49" s="348"/>
      <c r="T49" s="348"/>
      <c r="U49" s="348"/>
      <c r="V49" s="348"/>
      <c r="W49" s="348"/>
      <c r="X49" s="348"/>
      <c r="Y49" s="348"/>
      <c r="Z49" s="348"/>
      <c r="AA49" s="348"/>
      <c r="AB49" s="348"/>
      <c r="AC49" s="348"/>
      <c r="AD49" s="348"/>
      <c r="AE49" s="348"/>
      <c r="AF49" s="348"/>
      <c r="AG49" s="348"/>
      <c r="AH49" s="348"/>
      <c r="AI49" s="348"/>
      <c r="AJ49" s="348"/>
      <c r="AK49" s="348"/>
      <c r="AL49" s="348"/>
      <c r="AM49" s="348"/>
      <c r="AN49" s="348"/>
      <c r="AO49" s="348"/>
      <c r="AP49" s="348"/>
      <c r="AQ49" s="348"/>
      <c r="AR49" s="348"/>
      <c r="AS49" s="348"/>
      <c r="AT49" s="348"/>
      <c r="AU49" s="348"/>
      <c r="AV49" s="348"/>
      <c r="AW49" s="348"/>
      <c r="AX49" s="348"/>
      <c r="AY49" s="348"/>
      <c r="AZ49" s="348"/>
      <c r="BA49" s="348"/>
      <c r="BB49" s="348"/>
      <c r="BC49" s="348"/>
      <c r="BD49" s="348"/>
      <c r="BE49" s="348"/>
      <c r="BF49" s="348"/>
      <c r="BG49" s="348"/>
      <c r="BH49" s="349" t="s">
        <v>5</v>
      </c>
      <c r="BI49" s="350"/>
      <c r="BJ49" s="350"/>
      <c r="BK49" s="350"/>
      <c r="BL49" s="350"/>
      <c r="BM49" s="350"/>
      <c r="BN49" s="350"/>
      <c r="BO49" s="350"/>
      <c r="BP49" s="350"/>
      <c r="BQ49" s="350"/>
      <c r="BR49" s="351"/>
      <c r="BS49" s="16">
        <f>7889236.01509398-750000</f>
        <v>7139236.0150939804</v>
      </c>
      <c r="BT49" s="16">
        <f>БДР_2024!G20</f>
        <v>7585657</v>
      </c>
      <c r="BU49" s="352"/>
      <c r="BV49" s="348"/>
      <c r="BW49" s="348"/>
      <c r="BX49" s="348"/>
      <c r="BY49" s="348"/>
      <c r="BZ49" s="348"/>
      <c r="CA49" s="348"/>
      <c r="CB49" s="348"/>
      <c r="CC49" s="348"/>
      <c r="CD49" s="348"/>
      <c r="CE49" s="348"/>
      <c r="CF49" s="348"/>
      <c r="CG49" s="348"/>
      <c r="CH49" s="348"/>
      <c r="CI49" s="348"/>
      <c r="CJ49" s="348"/>
      <c r="CK49" s="353"/>
    </row>
    <row r="50" spans="1:89" s="5" customFormat="1" ht="30" customHeight="1" x14ac:dyDescent="0.2">
      <c r="A50" s="345" t="s">
        <v>7</v>
      </c>
      <c r="B50" s="346"/>
      <c r="C50" s="346"/>
      <c r="D50" s="346"/>
      <c r="E50" s="346"/>
      <c r="F50" s="346"/>
      <c r="G50" s="346"/>
      <c r="H50" s="346"/>
      <c r="I50" s="347"/>
      <c r="J50" s="7"/>
      <c r="K50" s="348" t="s">
        <v>95</v>
      </c>
      <c r="L50" s="348"/>
      <c r="M50" s="348"/>
      <c r="N50" s="348"/>
      <c r="O50" s="348"/>
      <c r="P50" s="348"/>
      <c r="Q50" s="348"/>
      <c r="R50" s="348"/>
      <c r="S50" s="348"/>
      <c r="T50" s="348"/>
      <c r="U50" s="348"/>
      <c r="V50" s="348"/>
      <c r="W50" s="348"/>
      <c r="X50" s="348"/>
      <c r="Y50" s="348"/>
      <c r="Z50" s="348"/>
      <c r="AA50" s="348"/>
      <c r="AB50" s="348"/>
      <c r="AC50" s="348"/>
      <c r="AD50" s="348"/>
      <c r="AE50" s="348"/>
      <c r="AF50" s="348"/>
      <c r="AG50" s="348"/>
      <c r="AH50" s="348"/>
      <c r="AI50" s="348"/>
      <c r="AJ50" s="348"/>
      <c r="AK50" s="348"/>
      <c r="AL50" s="348"/>
      <c r="AM50" s="348"/>
      <c r="AN50" s="348"/>
      <c r="AO50" s="348"/>
      <c r="AP50" s="348"/>
      <c r="AQ50" s="348"/>
      <c r="AR50" s="348"/>
      <c r="AS50" s="348"/>
      <c r="AT50" s="348"/>
      <c r="AU50" s="348"/>
      <c r="AV50" s="348"/>
      <c r="AW50" s="348"/>
      <c r="AX50" s="348"/>
      <c r="AY50" s="348"/>
      <c r="AZ50" s="348"/>
      <c r="BA50" s="348"/>
      <c r="BB50" s="348"/>
      <c r="BC50" s="348"/>
      <c r="BD50" s="348"/>
      <c r="BE50" s="348"/>
      <c r="BF50" s="348"/>
      <c r="BG50" s="348"/>
      <c r="BH50" s="349" t="s">
        <v>88</v>
      </c>
      <c r="BI50" s="350"/>
      <c r="BJ50" s="350"/>
      <c r="BK50" s="350"/>
      <c r="BL50" s="350"/>
      <c r="BM50" s="350"/>
      <c r="BN50" s="350"/>
      <c r="BO50" s="350"/>
      <c r="BP50" s="350"/>
      <c r="BQ50" s="350"/>
      <c r="BR50" s="351"/>
      <c r="BS50" s="18">
        <v>2027952.9</v>
      </c>
      <c r="BT50" s="18">
        <v>2134700</v>
      </c>
      <c r="BU50" s="352"/>
      <c r="BV50" s="348"/>
      <c r="BW50" s="348"/>
      <c r="BX50" s="348"/>
      <c r="BY50" s="348"/>
      <c r="BZ50" s="348"/>
      <c r="CA50" s="348"/>
      <c r="CB50" s="348"/>
      <c r="CC50" s="348"/>
      <c r="CD50" s="348"/>
      <c r="CE50" s="348"/>
      <c r="CF50" s="348"/>
      <c r="CG50" s="348"/>
      <c r="CH50" s="348"/>
      <c r="CI50" s="348"/>
      <c r="CJ50" s="348"/>
      <c r="CK50" s="353"/>
    </row>
    <row r="51" spans="1:89" s="5" customFormat="1" ht="60" customHeight="1" x14ac:dyDescent="0.2">
      <c r="A51" s="345" t="s">
        <v>8</v>
      </c>
      <c r="B51" s="346"/>
      <c r="C51" s="346"/>
      <c r="D51" s="346"/>
      <c r="E51" s="346"/>
      <c r="F51" s="346"/>
      <c r="G51" s="346"/>
      <c r="H51" s="346"/>
      <c r="I51" s="347"/>
      <c r="J51" s="7"/>
      <c r="K51" s="348" t="s">
        <v>96</v>
      </c>
      <c r="L51" s="348"/>
      <c r="M51" s="348"/>
      <c r="N51" s="348"/>
      <c r="O51" s="348"/>
      <c r="P51" s="348"/>
      <c r="Q51" s="348"/>
      <c r="R51" s="348"/>
      <c r="S51" s="348"/>
      <c r="T51" s="348"/>
      <c r="U51" s="348"/>
      <c r="V51" s="348"/>
      <c r="W51" s="348"/>
      <c r="X51" s="348"/>
      <c r="Y51" s="348"/>
      <c r="Z51" s="348"/>
      <c r="AA51" s="348"/>
      <c r="AB51" s="348"/>
      <c r="AC51" s="348"/>
      <c r="AD51" s="348"/>
      <c r="AE51" s="348"/>
      <c r="AF51" s="348"/>
      <c r="AG51" s="348"/>
      <c r="AH51" s="348"/>
      <c r="AI51" s="348"/>
      <c r="AJ51" s="348"/>
      <c r="AK51" s="348"/>
      <c r="AL51" s="348"/>
      <c r="AM51" s="348"/>
      <c r="AN51" s="348"/>
      <c r="AO51" s="348"/>
      <c r="AP51" s="348"/>
      <c r="AQ51" s="348"/>
      <c r="AR51" s="348"/>
      <c r="AS51" s="348"/>
      <c r="AT51" s="348"/>
      <c r="AU51" s="348"/>
      <c r="AV51" s="348"/>
      <c r="AW51" s="348"/>
      <c r="AX51" s="348"/>
      <c r="AY51" s="348"/>
      <c r="AZ51" s="348"/>
      <c r="BA51" s="348"/>
      <c r="BB51" s="348"/>
      <c r="BC51" s="348"/>
      <c r="BD51" s="348"/>
      <c r="BE51" s="348"/>
      <c r="BF51" s="348"/>
      <c r="BG51" s="348"/>
      <c r="BH51" s="349" t="s">
        <v>5</v>
      </c>
      <c r="BI51" s="350"/>
      <c r="BJ51" s="350"/>
      <c r="BK51" s="350"/>
      <c r="BL51" s="350"/>
      <c r="BM51" s="350"/>
      <c r="BN51" s="350"/>
      <c r="BO51" s="350"/>
      <c r="BP51" s="350"/>
      <c r="BQ51" s="350"/>
      <c r="BR51" s="351"/>
      <c r="BS51" s="486">
        <f>BS49/BS50</f>
        <v>3.5204151018960945</v>
      </c>
      <c r="BT51" s="486">
        <f>BT49/BT50</f>
        <v>3.5535002576474448</v>
      </c>
      <c r="BU51" s="352"/>
      <c r="BV51" s="348"/>
      <c r="BW51" s="348"/>
      <c r="BX51" s="348"/>
      <c r="BY51" s="348"/>
      <c r="BZ51" s="348"/>
      <c r="CA51" s="348"/>
      <c r="CB51" s="348"/>
      <c r="CC51" s="348"/>
      <c r="CD51" s="348"/>
      <c r="CE51" s="348"/>
      <c r="CF51" s="348"/>
      <c r="CG51" s="348"/>
      <c r="CH51" s="348"/>
      <c r="CI51" s="348"/>
      <c r="CJ51" s="348"/>
      <c r="CK51" s="353"/>
    </row>
    <row r="52" spans="1:89" s="5" customFormat="1" ht="57" customHeight="1" outlineLevel="1" x14ac:dyDescent="0.2">
      <c r="A52" s="345" t="s">
        <v>30</v>
      </c>
      <c r="B52" s="346"/>
      <c r="C52" s="346"/>
      <c r="D52" s="346"/>
      <c r="E52" s="346"/>
      <c r="F52" s="346"/>
      <c r="G52" s="346"/>
      <c r="H52" s="346"/>
      <c r="I52" s="347"/>
      <c r="J52" s="7"/>
      <c r="K52" s="348" t="s">
        <v>61</v>
      </c>
      <c r="L52" s="348"/>
      <c r="M52" s="348"/>
      <c r="N52" s="348"/>
      <c r="O52" s="348"/>
      <c r="P52" s="348"/>
      <c r="Q52" s="348"/>
      <c r="R52" s="348"/>
      <c r="S52" s="348"/>
      <c r="T52" s="348"/>
      <c r="U52" s="348"/>
      <c r="V52" s="348"/>
      <c r="W52" s="348"/>
      <c r="X52" s="348"/>
      <c r="Y52" s="348"/>
      <c r="Z52" s="348"/>
      <c r="AA52" s="348"/>
      <c r="AB52" s="348"/>
      <c r="AC52" s="348"/>
      <c r="AD52" s="348"/>
      <c r="AE52" s="348"/>
      <c r="AF52" s="348"/>
      <c r="AG52" s="348"/>
      <c r="AH52" s="348"/>
      <c r="AI52" s="348"/>
      <c r="AJ52" s="348"/>
      <c r="AK52" s="348"/>
      <c r="AL52" s="348"/>
      <c r="AM52" s="348"/>
      <c r="AN52" s="348"/>
      <c r="AO52" s="348"/>
      <c r="AP52" s="348"/>
      <c r="AQ52" s="348"/>
      <c r="AR52" s="348"/>
      <c r="AS52" s="348"/>
      <c r="AT52" s="348"/>
      <c r="AU52" s="348"/>
      <c r="AV52" s="348"/>
      <c r="AW52" s="348"/>
      <c r="AX52" s="348"/>
      <c r="AY52" s="348"/>
      <c r="AZ52" s="348"/>
      <c r="BA52" s="348"/>
      <c r="BB52" s="348"/>
      <c r="BC52" s="348"/>
      <c r="BD52" s="348"/>
      <c r="BE52" s="348"/>
      <c r="BF52" s="348"/>
      <c r="BG52" s="348"/>
      <c r="BH52" s="349" t="s">
        <v>29</v>
      </c>
      <c r="BI52" s="350"/>
      <c r="BJ52" s="350"/>
      <c r="BK52" s="350"/>
      <c r="BL52" s="350"/>
      <c r="BM52" s="350"/>
      <c r="BN52" s="350"/>
      <c r="BO52" s="350"/>
      <c r="BP52" s="350"/>
      <c r="BQ52" s="350"/>
      <c r="BR52" s="351"/>
      <c r="BS52" s="18" t="s">
        <v>29</v>
      </c>
      <c r="BT52" s="18" t="s">
        <v>29</v>
      </c>
      <c r="BU52" s="356" t="s">
        <v>29</v>
      </c>
      <c r="BV52" s="357"/>
      <c r="BW52" s="357"/>
      <c r="BX52" s="357"/>
      <c r="BY52" s="357"/>
      <c r="BZ52" s="357"/>
      <c r="CA52" s="357"/>
      <c r="CB52" s="357"/>
      <c r="CC52" s="357"/>
      <c r="CD52" s="357"/>
      <c r="CE52" s="357"/>
      <c r="CF52" s="357"/>
      <c r="CG52" s="357"/>
      <c r="CH52" s="357"/>
      <c r="CI52" s="357"/>
      <c r="CJ52" s="357"/>
      <c r="CK52" s="358"/>
    </row>
    <row r="53" spans="1:89" s="5" customFormat="1" ht="30" customHeight="1" outlineLevel="1" x14ac:dyDescent="0.2">
      <c r="A53" s="345" t="s">
        <v>6</v>
      </c>
      <c r="B53" s="346"/>
      <c r="C53" s="346"/>
      <c r="D53" s="346"/>
      <c r="E53" s="346"/>
      <c r="F53" s="346"/>
      <c r="G53" s="346"/>
      <c r="H53" s="346"/>
      <c r="I53" s="347"/>
      <c r="J53" s="7"/>
      <c r="K53" s="348" t="s">
        <v>63</v>
      </c>
      <c r="L53" s="348"/>
      <c r="M53" s="348"/>
      <c r="N53" s="348"/>
      <c r="O53" s="348"/>
      <c r="P53" s="348"/>
      <c r="Q53" s="348"/>
      <c r="R53" s="348"/>
      <c r="S53" s="348"/>
      <c r="T53" s="348"/>
      <c r="U53" s="348"/>
      <c r="V53" s="348"/>
      <c r="W53" s="348"/>
      <c r="X53" s="348"/>
      <c r="Y53" s="348"/>
      <c r="Z53" s="348"/>
      <c r="AA53" s="348"/>
      <c r="AB53" s="348"/>
      <c r="AC53" s="348"/>
      <c r="AD53" s="348"/>
      <c r="AE53" s="348"/>
      <c r="AF53" s="348"/>
      <c r="AG53" s="348"/>
      <c r="AH53" s="348"/>
      <c r="AI53" s="348"/>
      <c r="AJ53" s="348"/>
      <c r="AK53" s="348"/>
      <c r="AL53" s="348"/>
      <c r="AM53" s="348"/>
      <c r="AN53" s="348"/>
      <c r="AO53" s="348"/>
      <c r="AP53" s="348"/>
      <c r="AQ53" s="348"/>
      <c r="AR53" s="348"/>
      <c r="AS53" s="348"/>
      <c r="AT53" s="348"/>
      <c r="AU53" s="348"/>
      <c r="AV53" s="348"/>
      <c r="AW53" s="348"/>
      <c r="AX53" s="348"/>
      <c r="AY53" s="348"/>
      <c r="AZ53" s="348"/>
      <c r="BA53" s="348"/>
      <c r="BB53" s="348"/>
      <c r="BC53" s="348"/>
      <c r="BD53" s="348"/>
      <c r="BE53" s="348"/>
      <c r="BF53" s="348"/>
      <c r="BG53" s="348"/>
      <c r="BH53" s="349" t="s">
        <v>62</v>
      </c>
      <c r="BI53" s="350"/>
      <c r="BJ53" s="350"/>
      <c r="BK53" s="350"/>
      <c r="BL53" s="350"/>
      <c r="BM53" s="350"/>
      <c r="BN53" s="350"/>
      <c r="BO53" s="350"/>
      <c r="BP53" s="350"/>
      <c r="BQ53" s="350"/>
      <c r="BR53" s="351"/>
      <c r="BS53" s="18">
        <v>2609034</v>
      </c>
      <c r="BT53" s="18">
        <v>2699753</v>
      </c>
      <c r="BU53" s="352"/>
      <c r="BV53" s="348"/>
      <c r="BW53" s="348"/>
      <c r="BX53" s="348"/>
      <c r="BY53" s="348"/>
      <c r="BZ53" s="348"/>
      <c r="CA53" s="348"/>
      <c r="CB53" s="348"/>
      <c r="CC53" s="348"/>
      <c r="CD53" s="348"/>
      <c r="CE53" s="348"/>
      <c r="CF53" s="348"/>
      <c r="CG53" s="348"/>
      <c r="CH53" s="348"/>
      <c r="CI53" s="348"/>
      <c r="CJ53" s="348"/>
      <c r="CK53" s="353"/>
    </row>
    <row r="54" spans="1:89" s="5" customFormat="1" ht="15" customHeight="1" outlineLevel="1" x14ac:dyDescent="0.2">
      <c r="A54" s="345" t="s">
        <v>64</v>
      </c>
      <c r="B54" s="346"/>
      <c r="C54" s="346"/>
      <c r="D54" s="346"/>
      <c r="E54" s="346"/>
      <c r="F54" s="346"/>
      <c r="G54" s="346"/>
      <c r="H54" s="346"/>
      <c r="I54" s="347"/>
      <c r="J54" s="7"/>
      <c r="K54" s="348" t="s">
        <v>65</v>
      </c>
      <c r="L54" s="348"/>
      <c r="M54" s="348"/>
      <c r="N54" s="348"/>
      <c r="O54" s="348"/>
      <c r="P54" s="348"/>
      <c r="Q54" s="348"/>
      <c r="R54" s="348"/>
      <c r="S54" s="348"/>
      <c r="T54" s="348"/>
      <c r="U54" s="348"/>
      <c r="V54" s="348"/>
      <c r="W54" s="348"/>
      <c r="X54" s="348"/>
      <c r="Y54" s="348"/>
      <c r="Z54" s="348"/>
      <c r="AA54" s="348"/>
      <c r="AB54" s="348"/>
      <c r="AC54" s="348"/>
      <c r="AD54" s="348"/>
      <c r="AE54" s="348"/>
      <c r="AF54" s="348"/>
      <c r="AG54" s="348"/>
      <c r="AH54" s="348"/>
      <c r="AI54" s="348"/>
      <c r="AJ54" s="348"/>
      <c r="AK54" s="348"/>
      <c r="AL54" s="348"/>
      <c r="AM54" s="348"/>
      <c r="AN54" s="348"/>
      <c r="AO54" s="348"/>
      <c r="AP54" s="348"/>
      <c r="AQ54" s="348"/>
      <c r="AR54" s="348"/>
      <c r="AS54" s="348"/>
      <c r="AT54" s="348"/>
      <c r="AU54" s="348"/>
      <c r="AV54" s="348"/>
      <c r="AW54" s="348"/>
      <c r="AX54" s="348"/>
      <c r="AY54" s="348"/>
      <c r="AZ54" s="348"/>
      <c r="BA54" s="348"/>
      <c r="BB54" s="348"/>
      <c r="BC54" s="348"/>
      <c r="BD54" s="348"/>
      <c r="BE54" s="348"/>
      <c r="BF54" s="348"/>
      <c r="BG54" s="348"/>
      <c r="BH54" s="349" t="s">
        <v>90</v>
      </c>
      <c r="BI54" s="350"/>
      <c r="BJ54" s="350"/>
      <c r="BK54" s="350"/>
      <c r="BL54" s="350"/>
      <c r="BM54" s="350"/>
      <c r="BN54" s="350"/>
      <c r="BO54" s="350"/>
      <c r="BP54" s="350"/>
      <c r="BQ54" s="350"/>
      <c r="BR54" s="351"/>
      <c r="BS54" s="17">
        <f>BS55+BS56</f>
        <v>9776.64</v>
      </c>
      <c r="BT54" s="17">
        <f>BT55+BT56</f>
        <v>10184</v>
      </c>
      <c r="BU54" s="352"/>
      <c r="BV54" s="348"/>
      <c r="BW54" s="348"/>
      <c r="BX54" s="348"/>
      <c r="BY54" s="348"/>
      <c r="BZ54" s="348"/>
      <c r="CA54" s="348"/>
      <c r="CB54" s="348"/>
      <c r="CC54" s="348"/>
      <c r="CD54" s="348"/>
      <c r="CE54" s="348"/>
      <c r="CF54" s="348"/>
      <c r="CG54" s="348"/>
      <c r="CH54" s="348"/>
      <c r="CI54" s="348"/>
      <c r="CJ54" s="348"/>
      <c r="CK54" s="353"/>
    </row>
    <row r="55" spans="1:89" s="5" customFormat="1" ht="30" customHeight="1" outlineLevel="1" x14ac:dyDescent="0.2">
      <c r="A55" s="345" t="s">
        <v>139</v>
      </c>
      <c r="B55" s="346"/>
      <c r="C55" s="346"/>
      <c r="D55" s="346"/>
      <c r="E55" s="346"/>
      <c r="F55" s="346"/>
      <c r="G55" s="346"/>
      <c r="H55" s="346"/>
      <c r="I55" s="347"/>
      <c r="J55" s="9"/>
      <c r="K55" s="348" t="s">
        <v>142</v>
      </c>
      <c r="L55" s="348"/>
      <c r="M55" s="348"/>
      <c r="N55" s="348"/>
      <c r="O55" s="348"/>
      <c r="P55" s="348"/>
      <c r="Q55" s="348"/>
      <c r="R55" s="348"/>
      <c r="S55" s="348"/>
      <c r="T55" s="348"/>
      <c r="U55" s="348"/>
      <c r="V55" s="348"/>
      <c r="W55" s="348"/>
      <c r="X55" s="348"/>
      <c r="Y55" s="348"/>
      <c r="Z55" s="348"/>
      <c r="AA55" s="348"/>
      <c r="AB55" s="348"/>
      <c r="AC55" s="348"/>
      <c r="AD55" s="348"/>
      <c r="AE55" s="348"/>
      <c r="AF55" s="348"/>
      <c r="AG55" s="348"/>
      <c r="AH55" s="348"/>
      <c r="AI55" s="348"/>
      <c r="AJ55" s="348"/>
      <c r="AK55" s="348"/>
      <c r="AL55" s="348"/>
      <c r="AM55" s="348"/>
      <c r="AN55" s="348"/>
      <c r="AO55" s="348"/>
      <c r="AP55" s="348"/>
      <c r="AQ55" s="348"/>
      <c r="AR55" s="348"/>
      <c r="AS55" s="348"/>
      <c r="AT55" s="348"/>
      <c r="AU55" s="348"/>
      <c r="AV55" s="348"/>
      <c r="AW55" s="348"/>
      <c r="AX55" s="348"/>
      <c r="AY55" s="348"/>
      <c r="AZ55" s="348"/>
      <c r="BA55" s="348"/>
      <c r="BB55" s="348"/>
      <c r="BC55" s="348"/>
      <c r="BD55" s="348"/>
      <c r="BE55" s="348"/>
      <c r="BF55" s="348"/>
      <c r="BG55" s="348"/>
      <c r="BH55" s="349" t="s">
        <v>90</v>
      </c>
      <c r="BI55" s="350"/>
      <c r="BJ55" s="350"/>
      <c r="BK55" s="350"/>
      <c r="BL55" s="350"/>
      <c r="BM55" s="350"/>
      <c r="BN55" s="350"/>
      <c r="BO55" s="350"/>
      <c r="BP55" s="350"/>
      <c r="BQ55" s="350"/>
      <c r="BR55" s="351"/>
      <c r="BS55" s="18">
        <f>BT55*0.96</f>
        <v>9741.119999999999</v>
      </c>
      <c r="BT55" s="18">
        <v>10147</v>
      </c>
      <c r="BU55" s="352"/>
      <c r="BV55" s="348"/>
      <c r="BW55" s="348"/>
      <c r="BX55" s="348"/>
      <c r="BY55" s="348"/>
      <c r="BZ55" s="348"/>
      <c r="CA55" s="348"/>
      <c r="CB55" s="348"/>
      <c r="CC55" s="348"/>
      <c r="CD55" s="348"/>
      <c r="CE55" s="348"/>
      <c r="CF55" s="348"/>
      <c r="CG55" s="348"/>
      <c r="CH55" s="348"/>
      <c r="CI55" s="348"/>
      <c r="CJ55" s="348"/>
      <c r="CK55" s="353"/>
    </row>
    <row r="56" spans="1:89" s="5" customFormat="1" ht="30" customHeight="1" outlineLevel="1" x14ac:dyDescent="0.2">
      <c r="A56" s="345" t="s">
        <v>140</v>
      </c>
      <c r="B56" s="346"/>
      <c r="C56" s="346"/>
      <c r="D56" s="346"/>
      <c r="E56" s="346"/>
      <c r="F56" s="346"/>
      <c r="G56" s="346"/>
      <c r="H56" s="346"/>
      <c r="I56" s="347"/>
      <c r="J56" s="7"/>
      <c r="K56" s="348" t="s">
        <v>141</v>
      </c>
      <c r="L56" s="348"/>
      <c r="M56" s="348"/>
      <c r="N56" s="348"/>
      <c r="O56" s="348"/>
      <c r="P56" s="348"/>
      <c r="Q56" s="348"/>
      <c r="R56" s="348"/>
      <c r="S56" s="348"/>
      <c r="T56" s="348"/>
      <c r="U56" s="348"/>
      <c r="V56" s="348"/>
      <c r="W56" s="348"/>
      <c r="X56" s="348"/>
      <c r="Y56" s="348"/>
      <c r="Z56" s="348"/>
      <c r="AA56" s="348"/>
      <c r="AB56" s="348"/>
      <c r="AC56" s="348"/>
      <c r="AD56" s="348"/>
      <c r="AE56" s="348"/>
      <c r="AF56" s="348"/>
      <c r="AG56" s="348"/>
      <c r="AH56" s="348"/>
      <c r="AI56" s="348"/>
      <c r="AJ56" s="348"/>
      <c r="AK56" s="348"/>
      <c r="AL56" s="348"/>
      <c r="AM56" s="348"/>
      <c r="AN56" s="348"/>
      <c r="AO56" s="348"/>
      <c r="AP56" s="348"/>
      <c r="AQ56" s="348"/>
      <c r="AR56" s="348"/>
      <c r="AS56" s="348"/>
      <c r="AT56" s="348"/>
      <c r="AU56" s="348"/>
      <c r="AV56" s="348"/>
      <c r="AW56" s="348"/>
      <c r="AX56" s="348"/>
      <c r="AY56" s="348"/>
      <c r="AZ56" s="348"/>
      <c r="BA56" s="348"/>
      <c r="BB56" s="348"/>
      <c r="BC56" s="348"/>
      <c r="BD56" s="348"/>
      <c r="BE56" s="348"/>
      <c r="BF56" s="348"/>
      <c r="BG56" s="348"/>
      <c r="BH56" s="349" t="s">
        <v>90</v>
      </c>
      <c r="BI56" s="350"/>
      <c r="BJ56" s="350"/>
      <c r="BK56" s="350"/>
      <c r="BL56" s="350"/>
      <c r="BM56" s="350"/>
      <c r="BN56" s="350"/>
      <c r="BO56" s="350"/>
      <c r="BP56" s="350"/>
      <c r="BQ56" s="350"/>
      <c r="BR56" s="351"/>
      <c r="BS56" s="18">
        <f>BT56*0.96</f>
        <v>35.519999999999996</v>
      </c>
      <c r="BT56" s="179">
        <v>37</v>
      </c>
      <c r="BU56" s="352"/>
      <c r="BV56" s="348"/>
      <c r="BW56" s="348"/>
      <c r="BX56" s="348"/>
      <c r="BY56" s="348"/>
      <c r="BZ56" s="348"/>
      <c r="CA56" s="348"/>
      <c r="CB56" s="348"/>
      <c r="CC56" s="348"/>
      <c r="CD56" s="348"/>
      <c r="CE56" s="348"/>
      <c r="CF56" s="348"/>
      <c r="CG56" s="348"/>
      <c r="CH56" s="348"/>
      <c r="CI56" s="348"/>
      <c r="CJ56" s="348"/>
      <c r="CK56" s="353"/>
    </row>
    <row r="57" spans="1:89" s="5" customFormat="1" ht="30" customHeight="1" outlineLevel="1" x14ac:dyDescent="0.2">
      <c r="A57" s="345" t="s">
        <v>66</v>
      </c>
      <c r="B57" s="346"/>
      <c r="C57" s="346"/>
      <c r="D57" s="346"/>
      <c r="E57" s="346"/>
      <c r="F57" s="346"/>
      <c r="G57" s="346"/>
      <c r="H57" s="346"/>
      <c r="I57" s="347"/>
      <c r="J57" s="7"/>
      <c r="K57" s="348" t="s">
        <v>67</v>
      </c>
      <c r="L57" s="348"/>
      <c r="M57" s="348"/>
      <c r="N57" s="348"/>
      <c r="O57" s="348"/>
      <c r="P57" s="348"/>
      <c r="Q57" s="348"/>
      <c r="R57" s="348"/>
      <c r="S57" s="348"/>
      <c r="T57" s="348"/>
      <c r="U57" s="348"/>
      <c r="V57" s="348"/>
      <c r="W57" s="348"/>
      <c r="X57" s="348"/>
      <c r="Y57" s="348"/>
      <c r="Z57" s="348"/>
      <c r="AA57" s="348"/>
      <c r="AB57" s="348"/>
      <c r="AC57" s="348"/>
      <c r="AD57" s="348"/>
      <c r="AE57" s="348"/>
      <c r="AF57" s="348"/>
      <c r="AG57" s="348"/>
      <c r="AH57" s="348"/>
      <c r="AI57" s="348"/>
      <c r="AJ57" s="348"/>
      <c r="AK57" s="348"/>
      <c r="AL57" s="348"/>
      <c r="AM57" s="348"/>
      <c r="AN57" s="348"/>
      <c r="AO57" s="348"/>
      <c r="AP57" s="348"/>
      <c r="AQ57" s="348"/>
      <c r="AR57" s="348"/>
      <c r="AS57" s="348"/>
      <c r="AT57" s="348"/>
      <c r="AU57" s="348"/>
      <c r="AV57" s="348"/>
      <c r="AW57" s="348"/>
      <c r="AX57" s="348"/>
      <c r="AY57" s="348"/>
      <c r="AZ57" s="348"/>
      <c r="BA57" s="348"/>
      <c r="BB57" s="348"/>
      <c r="BC57" s="348"/>
      <c r="BD57" s="348"/>
      <c r="BE57" s="348"/>
      <c r="BF57" s="348"/>
      <c r="BG57" s="348"/>
      <c r="BH57" s="349" t="s">
        <v>68</v>
      </c>
      <c r="BI57" s="350"/>
      <c r="BJ57" s="350"/>
      <c r="BK57" s="350"/>
      <c r="BL57" s="350"/>
      <c r="BM57" s="350"/>
      <c r="BN57" s="350"/>
      <c r="BO57" s="350"/>
      <c r="BP57" s="350"/>
      <c r="BQ57" s="350"/>
      <c r="BR57" s="351"/>
      <c r="BS57" s="17">
        <f>BS58+BS59+BS60</f>
        <v>128473.01439999999</v>
      </c>
      <c r="BT57" s="344">
        <f>BT58+BT59+BT60</f>
        <v>133819.24</v>
      </c>
      <c r="BU57" s="352"/>
      <c r="BV57" s="348"/>
      <c r="BW57" s="348"/>
      <c r="BX57" s="348"/>
      <c r="BY57" s="348"/>
      <c r="BZ57" s="348"/>
      <c r="CA57" s="348"/>
      <c r="CB57" s="348"/>
      <c r="CC57" s="348"/>
      <c r="CD57" s="348"/>
      <c r="CE57" s="348"/>
      <c r="CF57" s="348"/>
      <c r="CG57" s="348"/>
      <c r="CH57" s="348"/>
      <c r="CI57" s="348"/>
      <c r="CJ57" s="348"/>
      <c r="CK57" s="353"/>
    </row>
    <row r="58" spans="1:89" s="5" customFormat="1" ht="30" customHeight="1" outlineLevel="1" x14ac:dyDescent="0.2">
      <c r="A58" s="345" t="s">
        <v>123</v>
      </c>
      <c r="B58" s="346"/>
      <c r="C58" s="346"/>
      <c r="D58" s="346"/>
      <c r="E58" s="346"/>
      <c r="F58" s="346"/>
      <c r="G58" s="346"/>
      <c r="H58" s="346"/>
      <c r="I58" s="347"/>
      <c r="J58" s="9"/>
      <c r="K58" s="348" t="s">
        <v>126</v>
      </c>
      <c r="L58" s="348"/>
      <c r="M58" s="348"/>
      <c r="N58" s="348"/>
      <c r="O58" s="348"/>
      <c r="P58" s="348"/>
      <c r="Q58" s="348"/>
      <c r="R58" s="348"/>
      <c r="S58" s="348"/>
      <c r="T58" s="348"/>
      <c r="U58" s="348"/>
      <c r="V58" s="348"/>
      <c r="W58" s="348"/>
      <c r="X58" s="348"/>
      <c r="Y58" s="348"/>
      <c r="Z58" s="348"/>
      <c r="AA58" s="348"/>
      <c r="AB58" s="348"/>
      <c r="AC58" s="348"/>
      <c r="AD58" s="348"/>
      <c r="AE58" s="348"/>
      <c r="AF58" s="348"/>
      <c r="AG58" s="348"/>
      <c r="AH58" s="348"/>
      <c r="AI58" s="348"/>
      <c r="AJ58" s="348"/>
      <c r="AK58" s="348"/>
      <c r="AL58" s="348"/>
      <c r="AM58" s="348"/>
      <c r="AN58" s="348"/>
      <c r="AO58" s="348"/>
      <c r="AP58" s="348"/>
      <c r="AQ58" s="348"/>
      <c r="AR58" s="348"/>
      <c r="AS58" s="348"/>
      <c r="AT58" s="348"/>
      <c r="AU58" s="348"/>
      <c r="AV58" s="348"/>
      <c r="AW58" s="348"/>
      <c r="AX58" s="348"/>
      <c r="AY58" s="348"/>
      <c r="AZ58" s="348"/>
      <c r="BA58" s="348"/>
      <c r="BB58" s="348"/>
      <c r="BC58" s="348"/>
      <c r="BD58" s="348"/>
      <c r="BE58" s="348"/>
      <c r="BF58" s="348"/>
      <c r="BG58" s="348"/>
      <c r="BH58" s="349" t="s">
        <v>68</v>
      </c>
      <c r="BI58" s="350"/>
      <c r="BJ58" s="350"/>
      <c r="BK58" s="350"/>
      <c r="BL58" s="350"/>
      <c r="BM58" s="350"/>
      <c r="BN58" s="350"/>
      <c r="BO58" s="350"/>
      <c r="BP58" s="350"/>
      <c r="BQ58" s="350"/>
      <c r="BR58" s="351"/>
      <c r="BS58" s="18">
        <v>34.72</v>
      </c>
      <c r="BT58" s="179">
        <v>29.35</v>
      </c>
      <c r="BU58" s="352"/>
      <c r="BV58" s="348"/>
      <c r="BW58" s="348"/>
      <c r="BX58" s="348"/>
      <c r="BY58" s="348"/>
      <c r="BZ58" s="348"/>
      <c r="CA58" s="348"/>
      <c r="CB58" s="348"/>
      <c r="CC58" s="348"/>
      <c r="CD58" s="348"/>
      <c r="CE58" s="348"/>
      <c r="CF58" s="348"/>
      <c r="CG58" s="348"/>
      <c r="CH58" s="348"/>
      <c r="CI58" s="348"/>
      <c r="CJ58" s="348"/>
      <c r="CK58" s="353"/>
    </row>
    <row r="59" spans="1:89" s="5" customFormat="1" ht="30" customHeight="1" outlineLevel="1" x14ac:dyDescent="0.2">
      <c r="A59" s="345" t="s">
        <v>124</v>
      </c>
      <c r="B59" s="346"/>
      <c r="C59" s="346"/>
      <c r="D59" s="346"/>
      <c r="E59" s="346"/>
      <c r="F59" s="346"/>
      <c r="G59" s="346"/>
      <c r="H59" s="346"/>
      <c r="I59" s="347"/>
      <c r="J59" s="9"/>
      <c r="K59" s="348" t="s">
        <v>127</v>
      </c>
      <c r="L59" s="348"/>
      <c r="M59" s="348"/>
      <c r="N59" s="348"/>
      <c r="O59" s="348"/>
      <c r="P59" s="348"/>
      <c r="Q59" s="348"/>
      <c r="R59" s="348"/>
      <c r="S59" s="348"/>
      <c r="T59" s="348"/>
      <c r="U59" s="348"/>
      <c r="V59" s="348"/>
      <c r="W59" s="348"/>
      <c r="X59" s="348"/>
      <c r="Y59" s="348"/>
      <c r="Z59" s="348"/>
      <c r="AA59" s="348"/>
      <c r="AB59" s="348"/>
      <c r="AC59" s="348"/>
      <c r="AD59" s="348"/>
      <c r="AE59" s="348"/>
      <c r="AF59" s="348"/>
      <c r="AG59" s="348"/>
      <c r="AH59" s="348"/>
      <c r="AI59" s="348"/>
      <c r="AJ59" s="348"/>
      <c r="AK59" s="348"/>
      <c r="AL59" s="348"/>
      <c r="AM59" s="348"/>
      <c r="AN59" s="348"/>
      <c r="AO59" s="348"/>
      <c r="AP59" s="348"/>
      <c r="AQ59" s="348"/>
      <c r="AR59" s="348"/>
      <c r="AS59" s="348"/>
      <c r="AT59" s="348"/>
      <c r="AU59" s="348"/>
      <c r="AV59" s="348"/>
      <c r="AW59" s="348"/>
      <c r="AX59" s="348"/>
      <c r="AY59" s="348"/>
      <c r="AZ59" s="348"/>
      <c r="BA59" s="348"/>
      <c r="BB59" s="348"/>
      <c r="BC59" s="348"/>
      <c r="BD59" s="348"/>
      <c r="BE59" s="348"/>
      <c r="BF59" s="348"/>
      <c r="BG59" s="348"/>
      <c r="BH59" s="349" t="s">
        <v>68</v>
      </c>
      <c r="BI59" s="350"/>
      <c r="BJ59" s="350"/>
      <c r="BK59" s="350"/>
      <c r="BL59" s="350"/>
      <c r="BM59" s="350"/>
      <c r="BN59" s="350"/>
      <c r="BO59" s="350"/>
      <c r="BP59" s="350"/>
      <c r="BQ59" s="350"/>
      <c r="BR59" s="351"/>
      <c r="BS59" s="18">
        <f t="shared" ref="BS59:BS60" si="0">BT59*0.96</f>
        <v>73585.046399999992</v>
      </c>
      <c r="BT59" s="179">
        <v>76651.09</v>
      </c>
      <c r="BU59" s="352"/>
      <c r="BV59" s="348"/>
      <c r="BW59" s="348"/>
      <c r="BX59" s="348"/>
      <c r="BY59" s="348"/>
      <c r="BZ59" s="348"/>
      <c r="CA59" s="348"/>
      <c r="CB59" s="348"/>
      <c r="CC59" s="348"/>
      <c r="CD59" s="348"/>
      <c r="CE59" s="348"/>
      <c r="CF59" s="348"/>
      <c r="CG59" s="348"/>
      <c r="CH59" s="348"/>
      <c r="CI59" s="348"/>
      <c r="CJ59" s="348"/>
      <c r="CK59" s="353"/>
    </row>
    <row r="60" spans="1:89" s="5" customFormat="1" ht="48.75" customHeight="1" outlineLevel="1" x14ac:dyDescent="0.2">
      <c r="A60" s="345" t="s">
        <v>125</v>
      </c>
      <c r="B60" s="346"/>
      <c r="C60" s="346"/>
      <c r="D60" s="346"/>
      <c r="E60" s="346"/>
      <c r="F60" s="346"/>
      <c r="G60" s="346"/>
      <c r="H60" s="346"/>
      <c r="I60" s="347"/>
      <c r="J60" s="7"/>
      <c r="K60" s="348" t="s">
        <v>128</v>
      </c>
      <c r="L60" s="348"/>
      <c r="M60" s="348"/>
      <c r="N60" s="348"/>
      <c r="O60" s="348"/>
      <c r="P60" s="348"/>
      <c r="Q60" s="348"/>
      <c r="R60" s="348"/>
      <c r="S60" s="348"/>
      <c r="T60" s="348"/>
      <c r="U60" s="348"/>
      <c r="V60" s="348"/>
      <c r="W60" s="348"/>
      <c r="X60" s="348"/>
      <c r="Y60" s="348"/>
      <c r="Z60" s="348"/>
      <c r="AA60" s="348"/>
      <c r="AB60" s="348"/>
      <c r="AC60" s="348"/>
      <c r="AD60" s="348"/>
      <c r="AE60" s="348"/>
      <c r="AF60" s="348"/>
      <c r="AG60" s="348"/>
      <c r="AH60" s="348"/>
      <c r="AI60" s="348"/>
      <c r="AJ60" s="348"/>
      <c r="AK60" s="348"/>
      <c r="AL60" s="348"/>
      <c r="AM60" s="348"/>
      <c r="AN60" s="348"/>
      <c r="AO60" s="348"/>
      <c r="AP60" s="348"/>
      <c r="AQ60" s="348"/>
      <c r="AR60" s="348"/>
      <c r="AS60" s="348"/>
      <c r="AT60" s="348"/>
      <c r="AU60" s="348"/>
      <c r="AV60" s="348"/>
      <c r="AW60" s="348"/>
      <c r="AX60" s="348"/>
      <c r="AY60" s="348"/>
      <c r="AZ60" s="348"/>
      <c r="BA60" s="348"/>
      <c r="BB60" s="348"/>
      <c r="BC60" s="348"/>
      <c r="BD60" s="348"/>
      <c r="BE60" s="348"/>
      <c r="BF60" s="348"/>
      <c r="BG60" s="348"/>
      <c r="BH60" s="349" t="s">
        <v>68</v>
      </c>
      <c r="BI60" s="350"/>
      <c r="BJ60" s="350"/>
      <c r="BK60" s="350"/>
      <c r="BL60" s="350"/>
      <c r="BM60" s="350"/>
      <c r="BN60" s="350"/>
      <c r="BO60" s="350"/>
      <c r="BP60" s="350"/>
      <c r="BQ60" s="350"/>
      <c r="BR60" s="351"/>
      <c r="BS60" s="18">
        <f t="shared" si="0"/>
        <v>54853.248</v>
      </c>
      <c r="BT60" s="179">
        <v>57138.8</v>
      </c>
      <c r="BU60" s="352"/>
      <c r="BV60" s="348"/>
      <c r="BW60" s="348"/>
      <c r="BX60" s="348"/>
      <c r="BY60" s="348"/>
      <c r="BZ60" s="348"/>
      <c r="CA60" s="348"/>
      <c r="CB60" s="348"/>
      <c r="CC60" s="348"/>
      <c r="CD60" s="348"/>
      <c r="CE60" s="348"/>
      <c r="CF60" s="348"/>
      <c r="CG60" s="348"/>
      <c r="CH60" s="348"/>
      <c r="CI60" s="348"/>
      <c r="CJ60" s="348"/>
      <c r="CK60" s="353"/>
    </row>
    <row r="61" spans="1:89" s="5" customFormat="1" ht="30" customHeight="1" outlineLevel="1" x14ac:dyDescent="0.2">
      <c r="A61" s="345" t="s">
        <v>69</v>
      </c>
      <c r="B61" s="346"/>
      <c r="C61" s="346"/>
      <c r="D61" s="346"/>
      <c r="E61" s="346"/>
      <c r="F61" s="346"/>
      <c r="G61" s="346"/>
      <c r="H61" s="346"/>
      <c r="I61" s="347"/>
      <c r="J61" s="9"/>
      <c r="K61" s="348" t="s">
        <v>70</v>
      </c>
      <c r="L61" s="348"/>
      <c r="M61" s="348"/>
      <c r="N61" s="348"/>
      <c r="O61" s="348"/>
      <c r="P61" s="348"/>
      <c r="Q61" s="348"/>
      <c r="R61" s="348"/>
      <c r="S61" s="348"/>
      <c r="T61" s="348"/>
      <c r="U61" s="348"/>
      <c r="V61" s="348"/>
      <c r="W61" s="348"/>
      <c r="X61" s="348"/>
      <c r="Y61" s="348"/>
      <c r="Z61" s="348"/>
      <c r="AA61" s="348"/>
      <c r="AB61" s="348"/>
      <c r="AC61" s="348"/>
      <c r="AD61" s="348"/>
      <c r="AE61" s="348"/>
      <c r="AF61" s="348"/>
      <c r="AG61" s="348"/>
      <c r="AH61" s="348"/>
      <c r="AI61" s="348"/>
      <c r="AJ61" s="348"/>
      <c r="AK61" s="348"/>
      <c r="AL61" s="348"/>
      <c r="AM61" s="348"/>
      <c r="AN61" s="348"/>
      <c r="AO61" s="348"/>
      <c r="AP61" s="348"/>
      <c r="AQ61" s="348"/>
      <c r="AR61" s="348"/>
      <c r="AS61" s="348"/>
      <c r="AT61" s="348"/>
      <c r="AU61" s="348"/>
      <c r="AV61" s="348"/>
      <c r="AW61" s="348"/>
      <c r="AX61" s="348"/>
      <c r="AY61" s="348"/>
      <c r="AZ61" s="348"/>
      <c r="BA61" s="348"/>
      <c r="BB61" s="348"/>
      <c r="BC61" s="348"/>
      <c r="BD61" s="348"/>
      <c r="BE61" s="348"/>
      <c r="BF61" s="348"/>
      <c r="BG61" s="348"/>
      <c r="BH61" s="349" t="s">
        <v>68</v>
      </c>
      <c r="BI61" s="350"/>
      <c r="BJ61" s="350"/>
      <c r="BK61" s="350"/>
      <c r="BL61" s="350"/>
      <c r="BM61" s="350"/>
      <c r="BN61" s="350"/>
      <c r="BO61" s="350"/>
      <c r="BP61" s="350"/>
      <c r="BQ61" s="350"/>
      <c r="BR61" s="351"/>
      <c r="BS61" s="17">
        <f>BS62+BS63</f>
        <v>205965.12</v>
      </c>
      <c r="BT61" s="344">
        <f>BT62+BT63</f>
        <v>214547</v>
      </c>
      <c r="BU61" s="352"/>
      <c r="BV61" s="348"/>
      <c r="BW61" s="348"/>
      <c r="BX61" s="348"/>
      <c r="BY61" s="348"/>
      <c r="BZ61" s="348"/>
      <c r="CA61" s="348"/>
      <c r="CB61" s="348"/>
      <c r="CC61" s="348"/>
      <c r="CD61" s="348"/>
      <c r="CE61" s="348"/>
      <c r="CF61" s="348"/>
      <c r="CG61" s="348"/>
      <c r="CH61" s="348"/>
      <c r="CI61" s="348"/>
      <c r="CJ61" s="348"/>
      <c r="CK61" s="353"/>
    </row>
    <row r="62" spans="1:89" s="5" customFormat="1" ht="30" customHeight="1" outlineLevel="1" x14ac:dyDescent="0.2">
      <c r="A62" s="345" t="s">
        <v>129</v>
      </c>
      <c r="B62" s="346"/>
      <c r="C62" s="346"/>
      <c r="D62" s="346"/>
      <c r="E62" s="346"/>
      <c r="F62" s="346"/>
      <c r="G62" s="346"/>
      <c r="H62" s="346"/>
      <c r="I62" s="347"/>
      <c r="J62" s="9"/>
      <c r="K62" s="348" t="s">
        <v>130</v>
      </c>
      <c r="L62" s="348"/>
      <c r="M62" s="348"/>
      <c r="N62" s="348"/>
      <c r="O62" s="348"/>
      <c r="P62" s="348"/>
      <c r="Q62" s="348"/>
      <c r="R62" s="348"/>
      <c r="S62" s="348"/>
      <c r="T62" s="348"/>
      <c r="U62" s="348"/>
      <c r="V62" s="348"/>
      <c r="W62" s="348"/>
      <c r="X62" s="348"/>
      <c r="Y62" s="348"/>
      <c r="Z62" s="348"/>
      <c r="AA62" s="348"/>
      <c r="AB62" s="348"/>
      <c r="AC62" s="348"/>
      <c r="AD62" s="348"/>
      <c r="AE62" s="348"/>
      <c r="AF62" s="348"/>
      <c r="AG62" s="348"/>
      <c r="AH62" s="348"/>
      <c r="AI62" s="348"/>
      <c r="AJ62" s="348"/>
      <c r="AK62" s="348"/>
      <c r="AL62" s="348"/>
      <c r="AM62" s="348"/>
      <c r="AN62" s="348"/>
      <c r="AO62" s="348"/>
      <c r="AP62" s="348"/>
      <c r="AQ62" s="348"/>
      <c r="AR62" s="348"/>
      <c r="AS62" s="348"/>
      <c r="AT62" s="348"/>
      <c r="AU62" s="348"/>
      <c r="AV62" s="348"/>
      <c r="AW62" s="348"/>
      <c r="AX62" s="348"/>
      <c r="AY62" s="348"/>
      <c r="AZ62" s="348"/>
      <c r="BA62" s="348"/>
      <c r="BB62" s="348"/>
      <c r="BC62" s="348"/>
      <c r="BD62" s="348"/>
      <c r="BE62" s="348"/>
      <c r="BF62" s="348"/>
      <c r="BG62" s="348"/>
      <c r="BH62" s="349" t="s">
        <v>68</v>
      </c>
      <c r="BI62" s="350"/>
      <c r="BJ62" s="350"/>
      <c r="BK62" s="350"/>
      <c r="BL62" s="350"/>
      <c r="BM62" s="350"/>
      <c r="BN62" s="350"/>
      <c r="BO62" s="350"/>
      <c r="BP62" s="350"/>
      <c r="BQ62" s="350"/>
      <c r="BR62" s="351"/>
      <c r="BS62" s="18">
        <f t="shared" ref="BS62:BS67" si="1">BT62*0.96</f>
        <v>553.43999999999994</v>
      </c>
      <c r="BT62" s="179">
        <v>576.5</v>
      </c>
      <c r="BU62" s="352"/>
      <c r="BV62" s="348"/>
      <c r="BW62" s="348"/>
      <c r="BX62" s="348"/>
      <c r="BY62" s="348"/>
      <c r="BZ62" s="348"/>
      <c r="CA62" s="348"/>
      <c r="CB62" s="348"/>
      <c r="CC62" s="348"/>
      <c r="CD62" s="348"/>
      <c r="CE62" s="348"/>
      <c r="CF62" s="348"/>
      <c r="CG62" s="348"/>
      <c r="CH62" s="348"/>
      <c r="CI62" s="348"/>
      <c r="CJ62" s="348"/>
      <c r="CK62" s="353"/>
    </row>
    <row r="63" spans="1:89" s="5" customFormat="1" ht="30" customHeight="1" outlineLevel="1" x14ac:dyDescent="0.2">
      <c r="A63" s="345" t="s">
        <v>131</v>
      </c>
      <c r="B63" s="346"/>
      <c r="C63" s="346"/>
      <c r="D63" s="346"/>
      <c r="E63" s="346"/>
      <c r="F63" s="346"/>
      <c r="G63" s="346"/>
      <c r="H63" s="346"/>
      <c r="I63" s="347"/>
      <c r="J63" s="9"/>
      <c r="K63" s="348" t="s">
        <v>132</v>
      </c>
      <c r="L63" s="348"/>
      <c r="M63" s="348"/>
      <c r="N63" s="348"/>
      <c r="O63" s="348"/>
      <c r="P63" s="348"/>
      <c r="Q63" s="348"/>
      <c r="R63" s="348"/>
      <c r="S63" s="348"/>
      <c r="T63" s="348"/>
      <c r="U63" s="348"/>
      <c r="V63" s="348"/>
      <c r="W63" s="348"/>
      <c r="X63" s="348"/>
      <c r="Y63" s="348"/>
      <c r="Z63" s="348"/>
      <c r="AA63" s="348"/>
      <c r="AB63" s="348"/>
      <c r="AC63" s="348"/>
      <c r="AD63" s="348"/>
      <c r="AE63" s="348"/>
      <c r="AF63" s="348"/>
      <c r="AG63" s="348"/>
      <c r="AH63" s="348"/>
      <c r="AI63" s="348"/>
      <c r="AJ63" s="348"/>
      <c r="AK63" s="348"/>
      <c r="AL63" s="348"/>
      <c r="AM63" s="348"/>
      <c r="AN63" s="348"/>
      <c r="AO63" s="348"/>
      <c r="AP63" s="348"/>
      <c r="AQ63" s="348"/>
      <c r="AR63" s="348"/>
      <c r="AS63" s="348"/>
      <c r="AT63" s="348"/>
      <c r="AU63" s="348"/>
      <c r="AV63" s="348"/>
      <c r="AW63" s="348"/>
      <c r="AX63" s="348"/>
      <c r="AY63" s="348"/>
      <c r="AZ63" s="348"/>
      <c r="BA63" s="348"/>
      <c r="BB63" s="348"/>
      <c r="BC63" s="348"/>
      <c r="BD63" s="348"/>
      <c r="BE63" s="348"/>
      <c r="BF63" s="348"/>
      <c r="BG63" s="348"/>
      <c r="BH63" s="349" t="s">
        <v>68</v>
      </c>
      <c r="BI63" s="350"/>
      <c r="BJ63" s="350"/>
      <c r="BK63" s="350"/>
      <c r="BL63" s="350"/>
      <c r="BM63" s="350"/>
      <c r="BN63" s="350"/>
      <c r="BO63" s="350"/>
      <c r="BP63" s="350"/>
      <c r="BQ63" s="350"/>
      <c r="BR63" s="351"/>
      <c r="BS63" s="18">
        <f t="shared" si="1"/>
        <v>205411.68</v>
      </c>
      <c r="BT63" s="179">
        <v>213970.5</v>
      </c>
      <c r="BU63" s="352"/>
      <c r="BV63" s="348"/>
      <c r="BW63" s="348"/>
      <c r="BX63" s="348"/>
      <c r="BY63" s="348"/>
      <c r="BZ63" s="348"/>
      <c r="CA63" s="348"/>
      <c r="CB63" s="348"/>
      <c r="CC63" s="348"/>
      <c r="CD63" s="348"/>
      <c r="CE63" s="348"/>
      <c r="CF63" s="348"/>
      <c r="CG63" s="348"/>
      <c r="CH63" s="348"/>
      <c r="CI63" s="348"/>
      <c r="CJ63" s="348"/>
      <c r="CK63" s="353"/>
    </row>
    <row r="64" spans="1:89" s="5" customFormat="1" ht="15" customHeight="1" outlineLevel="1" x14ac:dyDescent="0.2">
      <c r="A64" s="345" t="s">
        <v>71</v>
      </c>
      <c r="B64" s="346"/>
      <c r="C64" s="346"/>
      <c r="D64" s="346"/>
      <c r="E64" s="346"/>
      <c r="F64" s="346"/>
      <c r="G64" s="346"/>
      <c r="H64" s="346"/>
      <c r="I64" s="347"/>
      <c r="J64" s="9"/>
      <c r="K64" s="348" t="s">
        <v>72</v>
      </c>
      <c r="L64" s="348"/>
      <c r="M64" s="348"/>
      <c r="N64" s="348"/>
      <c r="O64" s="348"/>
      <c r="P64" s="348"/>
      <c r="Q64" s="348"/>
      <c r="R64" s="348"/>
      <c r="S64" s="348"/>
      <c r="T64" s="348"/>
      <c r="U64" s="348"/>
      <c r="V64" s="348"/>
      <c r="W64" s="348"/>
      <c r="X64" s="348"/>
      <c r="Y64" s="348"/>
      <c r="Z64" s="348"/>
      <c r="AA64" s="348"/>
      <c r="AB64" s="348"/>
      <c r="AC64" s="348"/>
      <c r="AD64" s="348"/>
      <c r="AE64" s="348"/>
      <c r="AF64" s="348"/>
      <c r="AG64" s="348"/>
      <c r="AH64" s="348"/>
      <c r="AI64" s="348"/>
      <c r="AJ64" s="348"/>
      <c r="AK64" s="348"/>
      <c r="AL64" s="348"/>
      <c r="AM64" s="348"/>
      <c r="AN64" s="348"/>
      <c r="AO64" s="348"/>
      <c r="AP64" s="348"/>
      <c r="AQ64" s="348"/>
      <c r="AR64" s="348"/>
      <c r="AS64" s="348"/>
      <c r="AT64" s="348"/>
      <c r="AU64" s="348"/>
      <c r="AV64" s="348"/>
      <c r="AW64" s="348"/>
      <c r="AX64" s="348"/>
      <c r="AY64" s="348"/>
      <c r="AZ64" s="348"/>
      <c r="BA64" s="348"/>
      <c r="BB64" s="348"/>
      <c r="BC64" s="348"/>
      <c r="BD64" s="348"/>
      <c r="BE64" s="348"/>
      <c r="BF64" s="348"/>
      <c r="BG64" s="348"/>
      <c r="BH64" s="349" t="s">
        <v>73</v>
      </c>
      <c r="BI64" s="350"/>
      <c r="BJ64" s="350"/>
      <c r="BK64" s="350"/>
      <c r="BL64" s="350"/>
      <c r="BM64" s="350"/>
      <c r="BN64" s="350"/>
      <c r="BO64" s="350"/>
      <c r="BP64" s="350"/>
      <c r="BQ64" s="350"/>
      <c r="BR64" s="351"/>
      <c r="BS64" s="17">
        <f>BS65+BS66+BS67</f>
        <v>18183.916799999999</v>
      </c>
      <c r="BT64" s="344">
        <f>BT65+BT66+BT67</f>
        <v>18941.579999999998</v>
      </c>
      <c r="BU64" s="352"/>
      <c r="BV64" s="348"/>
      <c r="BW64" s="348"/>
      <c r="BX64" s="348"/>
      <c r="BY64" s="348"/>
      <c r="BZ64" s="348"/>
      <c r="CA64" s="348"/>
      <c r="CB64" s="348"/>
      <c r="CC64" s="348"/>
      <c r="CD64" s="348"/>
      <c r="CE64" s="348"/>
      <c r="CF64" s="348"/>
      <c r="CG64" s="348"/>
      <c r="CH64" s="348"/>
      <c r="CI64" s="348"/>
      <c r="CJ64" s="348"/>
      <c r="CK64" s="353"/>
    </row>
    <row r="65" spans="1:89" s="5" customFormat="1" ht="29.25" customHeight="1" outlineLevel="1" x14ac:dyDescent="0.2">
      <c r="A65" s="345" t="s">
        <v>133</v>
      </c>
      <c r="B65" s="346"/>
      <c r="C65" s="346"/>
      <c r="D65" s="346"/>
      <c r="E65" s="346"/>
      <c r="F65" s="346"/>
      <c r="G65" s="346"/>
      <c r="H65" s="346"/>
      <c r="I65" s="347"/>
      <c r="J65" s="9"/>
      <c r="K65" s="348" t="s">
        <v>134</v>
      </c>
      <c r="L65" s="348"/>
      <c r="M65" s="348"/>
      <c r="N65" s="348"/>
      <c r="O65" s="348"/>
      <c r="P65" s="348"/>
      <c r="Q65" s="348"/>
      <c r="R65" s="348"/>
      <c r="S65" s="348"/>
      <c r="T65" s="348"/>
      <c r="U65" s="348"/>
      <c r="V65" s="348"/>
      <c r="W65" s="348"/>
      <c r="X65" s="348"/>
      <c r="Y65" s="348"/>
      <c r="Z65" s="348"/>
      <c r="AA65" s="348"/>
      <c r="AB65" s="348"/>
      <c r="AC65" s="348"/>
      <c r="AD65" s="348"/>
      <c r="AE65" s="348"/>
      <c r="AF65" s="348"/>
      <c r="AG65" s="348"/>
      <c r="AH65" s="348"/>
      <c r="AI65" s="348"/>
      <c r="AJ65" s="348"/>
      <c r="AK65" s="348"/>
      <c r="AL65" s="348"/>
      <c r="AM65" s="348"/>
      <c r="AN65" s="348"/>
      <c r="AO65" s="348"/>
      <c r="AP65" s="348"/>
      <c r="AQ65" s="348"/>
      <c r="AR65" s="348"/>
      <c r="AS65" s="348"/>
      <c r="AT65" s="348"/>
      <c r="AU65" s="348"/>
      <c r="AV65" s="348"/>
      <c r="AW65" s="348"/>
      <c r="AX65" s="348"/>
      <c r="AY65" s="348"/>
      <c r="AZ65" s="348"/>
      <c r="BA65" s="348"/>
      <c r="BB65" s="348"/>
      <c r="BC65" s="348"/>
      <c r="BD65" s="348"/>
      <c r="BE65" s="348"/>
      <c r="BF65" s="348"/>
      <c r="BG65" s="348"/>
      <c r="BH65" s="349" t="s">
        <v>73</v>
      </c>
      <c r="BI65" s="350"/>
      <c r="BJ65" s="350"/>
      <c r="BK65" s="350"/>
      <c r="BL65" s="350"/>
      <c r="BM65" s="350"/>
      <c r="BN65" s="350"/>
      <c r="BO65" s="350"/>
      <c r="BP65" s="350"/>
      <c r="BQ65" s="350"/>
      <c r="BR65" s="351"/>
      <c r="BS65" s="18">
        <f t="shared" si="1"/>
        <v>21.542400000000001</v>
      </c>
      <c r="BT65" s="179">
        <v>22.44</v>
      </c>
      <c r="BU65" s="352"/>
      <c r="BV65" s="348"/>
      <c r="BW65" s="348"/>
      <c r="BX65" s="348"/>
      <c r="BY65" s="348"/>
      <c r="BZ65" s="348"/>
      <c r="CA65" s="348"/>
      <c r="CB65" s="348"/>
      <c r="CC65" s="348"/>
      <c r="CD65" s="348"/>
      <c r="CE65" s="348"/>
      <c r="CF65" s="348"/>
      <c r="CG65" s="348"/>
      <c r="CH65" s="348"/>
      <c r="CI65" s="348"/>
      <c r="CJ65" s="348"/>
      <c r="CK65" s="353"/>
    </row>
    <row r="66" spans="1:89" s="5" customFormat="1" ht="28.5" customHeight="1" outlineLevel="1" x14ac:dyDescent="0.2">
      <c r="A66" s="345" t="s">
        <v>135</v>
      </c>
      <c r="B66" s="346"/>
      <c r="C66" s="346"/>
      <c r="D66" s="346"/>
      <c r="E66" s="346"/>
      <c r="F66" s="346"/>
      <c r="G66" s="346"/>
      <c r="H66" s="346"/>
      <c r="I66" s="347"/>
      <c r="J66" s="9"/>
      <c r="K66" s="348" t="s">
        <v>136</v>
      </c>
      <c r="L66" s="348"/>
      <c r="M66" s="348"/>
      <c r="N66" s="348"/>
      <c r="O66" s="348"/>
      <c r="P66" s="348"/>
      <c r="Q66" s="348"/>
      <c r="R66" s="348"/>
      <c r="S66" s="348"/>
      <c r="T66" s="348"/>
      <c r="U66" s="348"/>
      <c r="V66" s="348"/>
      <c r="W66" s="348"/>
      <c r="X66" s="348"/>
      <c r="Y66" s="348"/>
      <c r="Z66" s="348"/>
      <c r="AA66" s="348"/>
      <c r="AB66" s="348"/>
      <c r="AC66" s="348"/>
      <c r="AD66" s="348"/>
      <c r="AE66" s="348"/>
      <c r="AF66" s="348"/>
      <c r="AG66" s="348"/>
      <c r="AH66" s="348"/>
      <c r="AI66" s="348"/>
      <c r="AJ66" s="348"/>
      <c r="AK66" s="348"/>
      <c r="AL66" s="348"/>
      <c r="AM66" s="348"/>
      <c r="AN66" s="348"/>
      <c r="AO66" s="348"/>
      <c r="AP66" s="348"/>
      <c r="AQ66" s="348"/>
      <c r="AR66" s="348"/>
      <c r="AS66" s="348"/>
      <c r="AT66" s="348"/>
      <c r="AU66" s="348"/>
      <c r="AV66" s="348"/>
      <c r="AW66" s="348"/>
      <c r="AX66" s="348"/>
      <c r="AY66" s="348"/>
      <c r="AZ66" s="348"/>
      <c r="BA66" s="348"/>
      <c r="BB66" s="348"/>
      <c r="BC66" s="348"/>
      <c r="BD66" s="348"/>
      <c r="BE66" s="348"/>
      <c r="BF66" s="348"/>
      <c r="BG66" s="348"/>
      <c r="BH66" s="349" t="s">
        <v>73</v>
      </c>
      <c r="BI66" s="350"/>
      <c r="BJ66" s="350"/>
      <c r="BK66" s="350"/>
      <c r="BL66" s="350"/>
      <c r="BM66" s="350"/>
      <c r="BN66" s="350"/>
      <c r="BO66" s="350"/>
      <c r="BP66" s="350"/>
      <c r="BQ66" s="350"/>
      <c r="BR66" s="351"/>
      <c r="BS66" s="18">
        <f t="shared" si="1"/>
        <v>2969.4335999999998</v>
      </c>
      <c r="BT66" s="179">
        <v>3093.16</v>
      </c>
      <c r="BU66" s="352"/>
      <c r="BV66" s="348"/>
      <c r="BW66" s="348"/>
      <c r="BX66" s="348"/>
      <c r="BY66" s="348"/>
      <c r="BZ66" s="348"/>
      <c r="CA66" s="348"/>
      <c r="CB66" s="348"/>
      <c r="CC66" s="348"/>
      <c r="CD66" s="348"/>
      <c r="CE66" s="348"/>
      <c r="CF66" s="348"/>
      <c r="CG66" s="348"/>
      <c r="CH66" s="348"/>
      <c r="CI66" s="348"/>
      <c r="CJ66" s="348"/>
      <c r="CK66" s="353"/>
    </row>
    <row r="67" spans="1:89" s="5" customFormat="1" ht="30" customHeight="1" outlineLevel="1" x14ac:dyDescent="0.2">
      <c r="A67" s="345" t="s">
        <v>137</v>
      </c>
      <c r="B67" s="346"/>
      <c r="C67" s="346"/>
      <c r="D67" s="346"/>
      <c r="E67" s="346"/>
      <c r="F67" s="346"/>
      <c r="G67" s="346"/>
      <c r="H67" s="346"/>
      <c r="I67" s="347"/>
      <c r="J67" s="9"/>
      <c r="K67" s="348" t="s">
        <v>138</v>
      </c>
      <c r="L67" s="348"/>
      <c r="M67" s="348"/>
      <c r="N67" s="348"/>
      <c r="O67" s="348"/>
      <c r="P67" s="348"/>
      <c r="Q67" s="348"/>
      <c r="R67" s="348"/>
      <c r="S67" s="348"/>
      <c r="T67" s="348"/>
      <c r="U67" s="348"/>
      <c r="V67" s="348"/>
      <c r="W67" s="348"/>
      <c r="X67" s="348"/>
      <c r="Y67" s="348"/>
      <c r="Z67" s="348"/>
      <c r="AA67" s="348"/>
      <c r="AB67" s="348"/>
      <c r="AC67" s="348"/>
      <c r="AD67" s="348"/>
      <c r="AE67" s="348"/>
      <c r="AF67" s="348"/>
      <c r="AG67" s="348"/>
      <c r="AH67" s="348"/>
      <c r="AI67" s="348"/>
      <c r="AJ67" s="348"/>
      <c r="AK67" s="348"/>
      <c r="AL67" s="348"/>
      <c r="AM67" s="348"/>
      <c r="AN67" s="348"/>
      <c r="AO67" s="348"/>
      <c r="AP67" s="348"/>
      <c r="AQ67" s="348"/>
      <c r="AR67" s="348"/>
      <c r="AS67" s="348"/>
      <c r="AT67" s="348"/>
      <c r="AU67" s="348"/>
      <c r="AV67" s="348"/>
      <c r="AW67" s="348"/>
      <c r="AX67" s="348"/>
      <c r="AY67" s="348"/>
      <c r="AZ67" s="348"/>
      <c r="BA67" s="348"/>
      <c r="BB67" s="348"/>
      <c r="BC67" s="348"/>
      <c r="BD67" s="348"/>
      <c r="BE67" s="348"/>
      <c r="BF67" s="348"/>
      <c r="BG67" s="348"/>
      <c r="BH67" s="349" t="s">
        <v>73</v>
      </c>
      <c r="BI67" s="350"/>
      <c r="BJ67" s="350"/>
      <c r="BK67" s="350"/>
      <c r="BL67" s="350"/>
      <c r="BM67" s="350"/>
      <c r="BN67" s="350"/>
      <c r="BO67" s="350"/>
      <c r="BP67" s="350"/>
      <c r="BQ67" s="350"/>
      <c r="BR67" s="351"/>
      <c r="BS67" s="18">
        <f t="shared" si="1"/>
        <v>15192.940799999998</v>
      </c>
      <c r="BT67" s="179">
        <v>15825.98</v>
      </c>
      <c r="BU67" s="352"/>
      <c r="BV67" s="348"/>
      <c r="BW67" s="348"/>
      <c r="BX67" s="348"/>
      <c r="BY67" s="348"/>
      <c r="BZ67" s="348"/>
      <c r="CA67" s="348"/>
      <c r="CB67" s="348"/>
      <c r="CC67" s="348"/>
      <c r="CD67" s="348"/>
      <c r="CE67" s="348"/>
      <c r="CF67" s="348"/>
      <c r="CG67" s="348"/>
      <c r="CH67" s="348"/>
      <c r="CI67" s="348"/>
      <c r="CJ67" s="348"/>
      <c r="CK67" s="353"/>
    </row>
    <row r="68" spans="1:89" s="5" customFormat="1" ht="15" customHeight="1" outlineLevel="1" x14ac:dyDescent="0.2">
      <c r="A68" s="345" t="s">
        <v>74</v>
      </c>
      <c r="B68" s="346"/>
      <c r="C68" s="346"/>
      <c r="D68" s="346"/>
      <c r="E68" s="346"/>
      <c r="F68" s="346"/>
      <c r="G68" s="346"/>
      <c r="H68" s="346"/>
      <c r="I68" s="347"/>
      <c r="J68" s="7"/>
      <c r="K68" s="348" t="s">
        <v>75</v>
      </c>
      <c r="L68" s="348"/>
      <c r="M68" s="348"/>
      <c r="N68" s="348"/>
      <c r="O68" s="348"/>
      <c r="P68" s="348"/>
      <c r="Q68" s="348"/>
      <c r="R68" s="348"/>
      <c r="S68" s="348"/>
      <c r="T68" s="348"/>
      <c r="U68" s="348"/>
      <c r="V68" s="348"/>
      <c r="W68" s="348"/>
      <c r="X68" s="348"/>
      <c r="Y68" s="348"/>
      <c r="Z68" s="348"/>
      <c r="AA68" s="348"/>
      <c r="AB68" s="348"/>
      <c r="AC68" s="348"/>
      <c r="AD68" s="348"/>
      <c r="AE68" s="348"/>
      <c r="AF68" s="348"/>
      <c r="AG68" s="348"/>
      <c r="AH68" s="348"/>
      <c r="AI68" s="348"/>
      <c r="AJ68" s="348"/>
      <c r="AK68" s="348"/>
      <c r="AL68" s="348"/>
      <c r="AM68" s="348"/>
      <c r="AN68" s="348"/>
      <c r="AO68" s="348"/>
      <c r="AP68" s="348"/>
      <c r="AQ68" s="348"/>
      <c r="AR68" s="348"/>
      <c r="AS68" s="348"/>
      <c r="AT68" s="348"/>
      <c r="AU68" s="348"/>
      <c r="AV68" s="348"/>
      <c r="AW68" s="348"/>
      <c r="AX68" s="348"/>
      <c r="AY68" s="348"/>
      <c r="AZ68" s="348"/>
      <c r="BA68" s="348"/>
      <c r="BB68" s="348"/>
      <c r="BC68" s="348"/>
      <c r="BD68" s="348"/>
      <c r="BE68" s="348"/>
      <c r="BF68" s="348"/>
      <c r="BG68" s="348"/>
      <c r="BH68" s="349" t="s">
        <v>60</v>
      </c>
      <c r="BI68" s="350"/>
      <c r="BJ68" s="350"/>
      <c r="BK68" s="350"/>
      <c r="BL68" s="350"/>
      <c r="BM68" s="350"/>
      <c r="BN68" s="350"/>
      <c r="BO68" s="350"/>
      <c r="BP68" s="350"/>
      <c r="BQ68" s="350"/>
      <c r="BR68" s="351"/>
      <c r="BS68" s="17">
        <v>63.4</v>
      </c>
      <c r="BT68" s="344">
        <v>63</v>
      </c>
      <c r="BU68" s="352"/>
      <c r="BV68" s="348"/>
      <c r="BW68" s="348"/>
      <c r="BX68" s="348"/>
      <c r="BY68" s="348"/>
      <c r="BZ68" s="348"/>
      <c r="CA68" s="348"/>
      <c r="CB68" s="348"/>
      <c r="CC68" s="348"/>
      <c r="CD68" s="348"/>
      <c r="CE68" s="348"/>
      <c r="CF68" s="348"/>
      <c r="CG68" s="348"/>
      <c r="CH68" s="348"/>
      <c r="CI68" s="348"/>
      <c r="CJ68" s="348"/>
      <c r="CK68" s="353"/>
    </row>
    <row r="69" spans="1:89" s="12" customFormat="1" ht="30" customHeight="1" outlineLevel="1" x14ac:dyDescent="0.2">
      <c r="A69" s="359" t="s">
        <v>76</v>
      </c>
      <c r="B69" s="360"/>
      <c r="C69" s="360"/>
      <c r="D69" s="360"/>
      <c r="E69" s="360"/>
      <c r="F69" s="360"/>
      <c r="G69" s="360"/>
      <c r="H69" s="360"/>
      <c r="I69" s="361"/>
      <c r="J69" s="11"/>
      <c r="K69" s="362" t="s">
        <v>86</v>
      </c>
      <c r="L69" s="362"/>
      <c r="M69" s="362"/>
      <c r="N69" s="362"/>
      <c r="O69" s="362"/>
      <c r="P69" s="362"/>
      <c r="Q69" s="362"/>
      <c r="R69" s="362"/>
      <c r="S69" s="362"/>
      <c r="T69" s="362"/>
      <c r="U69" s="362"/>
      <c r="V69" s="362"/>
      <c r="W69" s="362"/>
      <c r="X69" s="362"/>
      <c r="Y69" s="362"/>
      <c r="Z69" s="362"/>
      <c r="AA69" s="362"/>
      <c r="AB69" s="362"/>
      <c r="AC69" s="362"/>
      <c r="AD69" s="362"/>
      <c r="AE69" s="362"/>
      <c r="AF69" s="362"/>
      <c r="AG69" s="362"/>
      <c r="AH69" s="362"/>
      <c r="AI69" s="362"/>
      <c r="AJ69" s="362"/>
      <c r="AK69" s="362"/>
      <c r="AL69" s="362"/>
      <c r="AM69" s="362"/>
      <c r="AN69" s="362"/>
      <c r="AO69" s="362"/>
      <c r="AP69" s="362"/>
      <c r="AQ69" s="362"/>
      <c r="AR69" s="362"/>
      <c r="AS69" s="362"/>
      <c r="AT69" s="362"/>
      <c r="AU69" s="362"/>
      <c r="AV69" s="362"/>
      <c r="AW69" s="362"/>
      <c r="AX69" s="362"/>
      <c r="AY69" s="362"/>
      <c r="AZ69" s="362"/>
      <c r="BA69" s="362"/>
      <c r="BB69" s="362"/>
      <c r="BC69" s="362"/>
      <c r="BD69" s="362"/>
      <c r="BE69" s="362"/>
      <c r="BF69" s="362"/>
      <c r="BG69" s="362"/>
      <c r="BH69" s="363" t="s">
        <v>5</v>
      </c>
      <c r="BI69" s="364"/>
      <c r="BJ69" s="364"/>
      <c r="BK69" s="364"/>
      <c r="BL69" s="364"/>
      <c r="BM69" s="364"/>
      <c r="BN69" s="364"/>
      <c r="BO69" s="364"/>
      <c r="BP69" s="364"/>
      <c r="BQ69" s="364"/>
      <c r="BR69" s="365"/>
      <c r="BS69" s="16">
        <v>10514970</v>
      </c>
      <c r="BT69" s="178">
        <v>10514970</v>
      </c>
      <c r="BU69" s="366"/>
      <c r="BV69" s="362"/>
      <c r="BW69" s="362"/>
      <c r="BX69" s="362"/>
      <c r="BY69" s="362"/>
      <c r="BZ69" s="362"/>
      <c r="CA69" s="362"/>
      <c r="CB69" s="362"/>
      <c r="CC69" s="362"/>
      <c r="CD69" s="362"/>
      <c r="CE69" s="362"/>
      <c r="CF69" s="362"/>
      <c r="CG69" s="362"/>
      <c r="CH69" s="362"/>
      <c r="CI69" s="362"/>
      <c r="CJ69" s="362"/>
      <c r="CK69" s="367"/>
    </row>
    <row r="70" spans="1:89" s="12" customFormat="1" ht="30" customHeight="1" outlineLevel="1" x14ac:dyDescent="0.2">
      <c r="A70" s="359" t="s">
        <v>77</v>
      </c>
      <c r="B70" s="360"/>
      <c r="C70" s="360"/>
      <c r="D70" s="360"/>
      <c r="E70" s="360"/>
      <c r="F70" s="360"/>
      <c r="G70" s="360"/>
      <c r="H70" s="360"/>
      <c r="I70" s="361"/>
      <c r="J70" s="11"/>
      <c r="K70" s="362" t="s">
        <v>78</v>
      </c>
      <c r="L70" s="362"/>
      <c r="M70" s="362"/>
      <c r="N70" s="362"/>
      <c r="O70" s="362"/>
      <c r="P70" s="362"/>
      <c r="Q70" s="362"/>
      <c r="R70" s="362"/>
      <c r="S70" s="362"/>
      <c r="T70" s="362"/>
      <c r="U70" s="362"/>
      <c r="V70" s="362"/>
      <c r="W70" s="362"/>
      <c r="X70" s="362"/>
      <c r="Y70" s="362"/>
      <c r="Z70" s="362"/>
      <c r="AA70" s="362"/>
      <c r="AB70" s="362"/>
      <c r="AC70" s="362"/>
      <c r="AD70" s="362"/>
      <c r="AE70" s="362"/>
      <c r="AF70" s="362"/>
      <c r="AG70" s="362"/>
      <c r="AH70" s="362"/>
      <c r="AI70" s="362"/>
      <c r="AJ70" s="362"/>
      <c r="AK70" s="362"/>
      <c r="AL70" s="362"/>
      <c r="AM70" s="362"/>
      <c r="AN70" s="362"/>
      <c r="AO70" s="362"/>
      <c r="AP70" s="362"/>
      <c r="AQ70" s="362"/>
      <c r="AR70" s="362"/>
      <c r="AS70" s="362"/>
      <c r="AT70" s="362"/>
      <c r="AU70" s="362"/>
      <c r="AV70" s="362"/>
      <c r="AW70" s="362"/>
      <c r="AX70" s="362"/>
      <c r="AY70" s="362"/>
      <c r="AZ70" s="362"/>
      <c r="BA70" s="362"/>
      <c r="BB70" s="362"/>
      <c r="BC70" s="362"/>
      <c r="BD70" s="362"/>
      <c r="BE70" s="362"/>
      <c r="BF70" s="362"/>
      <c r="BG70" s="362"/>
      <c r="BH70" s="363" t="s">
        <v>5</v>
      </c>
      <c r="BI70" s="364"/>
      <c r="BJ70" s="364"/>
      <c r="BK70" s="364"/>
      <c r="BL70" s="364"/>
      <c r="BM70" s="364"/>
      <c r="BN70" s="364"/>
      <c r="BO70" s="364"/>
      <c r="BP70" s="364"/>
      <c r="BQ70" s="364"/>
      <c r="BR70" s="365"/>
      <c r="BS70" s="16">
        <v>2099330</v>
      </c>
      <c r="BT70" s="178">
        <v>2099330</v>
      </c>
      <c r="BU70" s="366"/>
      <c r="BV70" s="362"/>
      <c r="BW70" s="362"/>
      <c r="BX70" s="362"/>
      <c r="BY70" s="362"/>
      <c r="BZ70" s="362"/>
      <c r="CA70" s="362"/>
      <c r="CB70" s="362"/>
      <c r="CC70" s="362"/>
      <c r="CD70" s="362"/>
      <c r="CE70" s="362"/>
      <c r="CF70" s="362"/>
      <c r="CG70" s="362"/>
      <c r="CH70" s="362"/>
      <c r="CI70" s="362"/>
      <c r="CJ70" s="362"/>
      <c r="CK70" s="367"/>
    </row>
    <row r="71" spans="1:89" s="5" customFormat="1" ht="45" customHeight="1" outlineLevel="1" x14ac:dyDescent="0.2">
      <c r="A71" s="345" t="s">
        <v>79</v>
      </c>
      <c r="B71" s="346"/>
      <c r="C71" s="346"/>
      <c r="D71" s="346"/>
      <c r="E71" s="346"/>
      <c r="F71" s="346"/>
      <c r="G71" s="346"/>
      <c r="H71" s="346"/>
      <c r="I71" s="347"/>
      <c r="J71" s="7"/>
      <c r="K71" s="348" t="s">
        <v>80</v>
      </c>
      <c r="L71" s="348"/>
      <c r="M71" s="348"/>
      <c r="N71" s="348"/>
      <c r="O71" s="348"/>
      <c r="P71" s="348"/>
      <c r="Q71" s="348"/>
      <c r="R71" s="348"/>
      <c r="S71" s="348"/>
      <c r="T71" s="348"/>
      <c r="U71" s="348"/>
      <c r="V71" s="348"/>
      <c r="W71" s="348"/>
      <c r="X71" s="348"/>
      <c r="Y71" s="348"/>
      <c r="Z71" s="348"/>
      <c r="AA71" s="348"/>
      <c r="AB71" s="348"/>
      <c r="AC71" s="348"/>
      <c r="AD71" s="348"/>
      <c r="AE71" s="348"/>
      <c r="AF71" s="348"/>
      <c r="AG71" s="348"/>
      <c r="AH71" s="348"/>
      <c r="AI71" s="348"/>
      <c r="AJ71" s="348"/>
      <c r="AK71" s="348"/>
      <c r="AL71" s="348"/>
      <c r="AM71" s="348"/>
      <c r="AN71" s="348"/>
      <c r="AO71" s="348"/>
      <c r="AP71" s="348"/>
      <c r="AQ71" s="348"/>
      <c r="AR71" s="348"/>
      <c r="AS71" s="348"/>
      <c r="AT71" s="348"/>
      <c r="AU71" s="348"/>
      <c r="AV71" s="348"/>
      <c r="AW71" s="348"/>
      <c r="AX71" s="348"/>
      <c r="AY71" s="348"/>
      <c r="AZ71" s="348"/>
      <c r="BA71" s="348"/>
      <c r="BB71" s="348"/>
      <c r="BC71" s="348"/>
      <c r="BD71" s="348"/>
      <c r="BE71" s="348"/>
      <c r="BF71" s="348"/>
      <c r="BG71" s="348"/>
      <c r="BH71" s="349" t="s">
        <v>60</v>
      </c>
      <c r="BI71" s="350"/>
      <c r="BJ71" s="350"/>
      <c r="BK71" s="350"/>
      <c r="BL71" s="350"/>
      <c r="BM71" s="350"/>
      <c r="BN71" s="350"/>
      <c r="BO71" s="350"/>
      <c r="BP71" s="350"/>
      <c r="BQ71" s="350"/>
      <c r="BR71" s="351"/>
      <c r="BS71" s="19" t="s">
        <v>413</v>
      </c>
      <c r="BT71" s="19" t="s">
        <v>29</v>
      </c>
      <c r="BU71" s="356" t="s">
        <v>29</v>
      </c>
      <c r="BV71" s="357"/>
      <c r="BW71" s="357"/>
      <c r="BX71" s="357"/>
      <c r="BY71" s="357"/>
      <c r="BZ71" s="357"/>
      <c r="CA71" s="357"/>
      <c r="CB71" s="357"/>
      <c r="CC71" s="357"/>
      <c r="CD71" s="357"/>
      <c r="CE71" s="357"/>
      <c r="CF71" s="357"/>
      <c r="CG71" s="357"/>
      <c r="CH71" s="357"/>
      <c r="CI71" s="357"/>
      <c r="CJ71" s="357"/>
      <c r="CK71" s="358"/>
    </row>
    <row r="73" spans="1:89" s="1" customFormat="1" ht="12.75" x14ac:dyDescent="0.2">
      <c r="G73" s="1" t="s">
        <v>21</v>
      </c>
    </row>
    <row r="74" spans="1:89" s="1" customFormat="1" ht="68.25" customHeight="1" x14ac:dyDescent="0.2">
      <c r="A74" s="354" t="s">
        <v>87</v>
      </c>
      <c r="B74" s="355"/>
      <c r="C74" s="355"/>
      <c r="D74" s="355"/>
      <c r="E74" s="355"/>
      <c r="F74" s="355"/>
      <c r="G74" s="355"/>
      <c r="H74" s="355"/>
      <c r="I74" s="355"/>
      <c r="J74" s="355"/>
      <c r="K74" s="355"/>
      <c r="L74" s="355"/>
      <c r="M74" s="355"/>
      <c r="N74" s="355"/>
      <c r="O74" s="355"/>
      <c r="P74" s="355"/>
      <c r="Q74" s="355"/>
      <c r="R74" s="355"/>
      <c r="S74" s="355"/>
      <c r="T74" s="355"/>
      <c r="U74" s="355"/>
      <c r="V74" s="355"/>
      <c r="W74" s="355"/>
      <c r="X74" s="355"/>
      <c r="Y74" s="355"/>
      <c r="Z74" s="355"/>
      <c r="AA74" s="355"/>
      <c r="AB74" s="355"/>
      <c r="AC74" s="355"/>
      <c r="AD74" s="355"/>
      <c r="AE74" s="355"/>
      <c r="AF74" s="355"/>
      <c r="AG74" s="355"/>
      <c r="AH74" s="355"/>
      <c r="AI74" s="355"/>
      <c r="AJ74" s="355"/>
      <c r="AK74" s="355"/>
      <c r="AL74" s="355"/>
      <c r="AM74" s="355"/>
      <c r="AN74" s="355"/>
      <c r="AO74" s="355"/>
      <c r="AP74" s="355"/>
      <c r="AQ74" s="355"/>
      <c r="AR74" s="355"/>
      <c r="AS74" s="355"/>
      <c r="AT74" s="355"/>
      <c r="AU74" s="355"/>
      <c r="AV74" s="355"/>
      <c r="AW74" s="355"/>
      <c r="AX74" s="355"/>
      <c r="AY74" s="355"/>
      <c r="AZ74" s="355"/>
      <c r="BA74" s="355"/>
      <c r="BB74" s="355"/>
      <c r="BC74" s="355"/>
      <c r="BD74" s="355"/>
      <c r="BE74" s="355"/>
      <c r="BF74" s="355"/>
      <c r="BG74" s="355"/>
      <c r="BH74" s="355"/>
      <c r="BI74" s="355"/>
      <c r="BJ74" s="355"/>
      <c r="BK74" s="355"/>
      <c r="BL74" s="355"/>
      <c r="BM74" s="355"/>
      <c r="BN74" s="355"/>
      <c r="BO74" s="355"/>
      <c r="BP74" s="355"/>
      <c r="BQ74" s="355"/>
      <c r="BR74" s="355"/>
      <c r="BS74" s="355"/>
      <c r="BT74" s="355"/>
      <c r="BU74" s="355"/>
      <c r="BV74" s="355"/>
      <c r="BW74" s="355"/>
      <c r="BX74" s="355"/>
      <c r="BY74" s="355"/>
      <c r="BZ74" s="355"/>
      <c r="CA74" s="355"/>
      <c r="CB74" s="355"/>
      <c r="CC74" s="355"/>
      <c r="CD74" s="355"/>
      <c r="CE74" s="355"/>
      <c r="CF74" s="355"/>
      <c r="CG74" s="355"/>
      <c r="CH74" s="355"/>
      <c r="CI74" s="355"/>
      <c r="CJ74" s="355"/>
      <c r="CK74" s="355"/>
    </row>
    <row r="75" spans="1:89" s="1" customFormat="1" ht="25.5" customHeight="1" x14ac:dyDescent="0.2">
      <c r="A75" s="354" t="s">
        <v>81</v>
      </c>
      <c r="B75" s="355"/>
      <c r="C75" s="355"/>
      <c r="D75" s="355"/>
      <c r="E75" s="355"/>
      <c r="F75" s="355"/>
      <c r="G75" s="355"/>
      <c r="H75" s="355"/>
      <c r="I75" s="355"/>
      <c r="J75" s="355"/>
      <c r="K75" s="355"/>
      <c r="L75" s="355"/>
      <c r="M75" s="355"/>
      <c r="N75" s="355"/>
      <c r="O75" s="355"/>
      <c r="P75" s="355"/>
      <c r="Q75" s="355"/>
      <c r="R75" s="355"/>
      <c r="S75" s="355"/>
      <c r="T75" s="355"/>
      <c r="U75" s="355"/>
      <c r="V75" s="355"/>
      <c r="W75" s="355"/>
      <c r="X75" s="355"/>
      <c r="Y75" s="355"/>
      <c r="Z75" s="355"/>
      <c r="AA75" s="355"/>
      <c r="AB75" s="355"/>
      <c r="AC75" s="355"/>
      <c r="AD75" s="355"/>
      <c r="AE75" s="355"/>
      <c r="AF75" s="355"/>
      <c r="AG75" s="355"/>
      <c r="AH75" s="355"/>
      <c r="AI75" s="355"/>
      <c r="AJ75" s="355"/>
      <c r="AK75" s="355"/>
      <c r="AL75" s="355"/>
      <c r="AM75" s="355"/>
      <c r="AN75" s="355"/>
      <c r="AO75" s="355"/>
      <c r="AP75" s="355"/>
      <c r="AQ75" s="355"/>
      <c r="AR75" s="355"/>
      <c r="AS75" s="355"/>
      <c r="AT75" s="355"/>
      <c r="AU75" s="355"/>
      <c r="AV75" s="355"/>
      <c r="AW75" s="355"/>
      <c r="AX75" s="355"/>
      <c r="AY75" s="355"/>
      <c r="AZ75" s="355"/>
      <c r="BA75" s="355"/>
      <c r="BB75" s="355"/>
      <c r="BC75" s="355"/>
      <c r="BD75" s="355"/>
      <c r="BE75" s="355"/>
      <c r="BF75" s="355"/>
      <c r="BG75" s="355"/>
      <c r="BH75" s="355"/>
      <c r="BI75" s="355"/>
      <c r="BJ75" s="355"/>
      <c r="BK75" s="355"/>
      <c r="BL75" s="355"/>
      <c r="BM75" s="355"/>
      <c r="BN75" s="355"/>
      <c r="BO75" s="355"/>
      <c r="BP75" s="355"/>
      <c r="BQ75" s="355"/>
      <c r="BR75" s="355"/>
      <c r="BS75" s="355"/>
      <c r="BT75" s="355"/>
      <c r="BU75" s="355"/>
      <c r="BV75" s="355"/>
      <c r="BW75" s="355"/>
      <c r="BX75" s="355"/>
      <c r="BY75" s="355"/>
      <c r="BZ75" s="355"/>
      <c r="CA75" s="355"/>
      <c r="CB75" s="355"/>
      <c r="CC75" s="355"/>
      <c r="CD75" s="355"/>
      <c r="CE75" s="355"/>
      <c r="CF75" s="355"/>
      <c r="CG75" s="355"/>
      <c r="CH75" s="355"/>
      <c r="CI75" s="355"/>
      <c r="CJ75" s="355"/>
      <c r="CK75" s="355"/>
    </row>
    <row r="76" spans="1:89" s="1" customFormat="1" ht="25.5" customHeight="1" x14ac:dyDescent="0.2">
      <c r="A76" s="354" t="s">
        <v>97</v>
      </c>
      <c r="B76" s="355"/>
      <c r="C76" s="355"/>
      <c r="D76" s="355"/>
      <c r="E76" s="355"/>
      <c r="F76" s="355"/>
      <c r="G76" s="355"/>
      <c r="H76" s="355"/>
      <c r="I76" s="355"/>
      <c r="J76" s="355"/>
      <c r="K76" s="355"/>
      <c r="L76" s="355"/>
      <c r="M76" s="355"/>
      <c r="N76" s="355"/>
      <c r="O76" s="355"/>
      <c r="P76" s="355"/>
      <c r="Q76" s="355"/>
      <c r="R76" s="355"/>
      <c r="S76" s="355"/>
      <c r="T76" s="355"/>
      <c r="U76" s="355"/>
      <c r="V76" s="355"/>
      <c r="W76" s="355"/>
      <c r="X76" s="355"/>
      <c r="Y76" s="355"/>
      <c r="Z76" s="355"/>
      <c r="AA76" s="355"/>
      <c r="AB76" s="355"/>
      <c r="AC76" s="355"/>
      <c r="AD76" s="355"/>
      <c r="AE76" s="355"/>
      <c r="AF76" s="355"/>
      <c r="AG76" s="355"/>
      <c r="AH76" s="355"/>
      <c r="AI76" s="355"/>
      <c r="AJ76" s="355"/>
      <c r="AK76" s="355"/>
      <c r="AL76" s="355"/>
      <c r="AM76" s="355"/>
      <c r="AN76" s="355"/>
      <c r="AO76" s="355"/>
      <c r="AP76" s="355"/>
      <c r="AQ76" s="355"/>
      <c r="AR76" s="355"/>
      <c r="AS76" s="355"/>
      <c r="AT76" s="355"/>
      <c r="AU76" s="355"/>
      <c r="AV76" s="355"/>
      <c r="AW76" s="355"/>
      <c r="AX76" s="355"/>
      <c r="AY76" s="355"/>
      <c r="AZ76" s="355"/>
      <c r="BA76" s="355"/>
      <c r="BB76" s="355"/>
      <c r="BC76" s="355"/>
      <c r="BD76" s="355"/>
      <c r="BE76" s="355"/>
      <c r="BF76" s="355"/>
      <c r="BG76" s="355"/>
      <c r="BH76" s="355"/>
      <c r="BI76" s="355"/>
      <c r="BJ76" s="355"/>
      <c r="BK76" s="355"/>
      <c r="BL76" s="355"/>
      <c r="BM76" s="355"/>
      <c r="BN76" s="355"/>
      <c r="BO76" s="355"/>
      <c r="BP76" s="355"/>
      <c r="BQ76" s="355"/>
      <c r="BR76" s="355"/>
      <c r="BS76" s="355"/>
      <c r="BT76" s="355"/>
      <c r="BU76" s="355"/>
      <c r="BV76" s="355"/>
      <c r="BW76" s="355"/>
      <c r="BX76" s="355"/>
      <c r="BY76" s="355"/>
      <c r="BZ76" s="355"/>
      <c r="CA76" s="355"/>
      <c r="CB76" s="355"/>
      <c r="CC76" s="355"/>
      <c r="CD76" s="355"/>
      <c r="CE76" s="355"/>
      <c r="CF76" s="355"/>
      <c r="CG76" s="355"/>
      <c r="CH76" s="355"/>
      <c r="CI76" s="355"/>
      <c r="CJ76" s="355"/>
      <c r="CK76" s="355"/>
    </row>
    <row r="77" spans="1:89" s="1" customFormat="1" ht="25.5" customHeight="1" x14ac:dyDescent="0.2">
      <c r="A77" s="354" t="s">
        <v>82</v>
      </c>
      <c r="B77" s="355"/>
      <c r="C77" s="355"/>
      <c r="D77" s="355"/>
      <c r="E77" s="355"/>
      <c r="F77" s="355"/>
      <c r="G77" s="355"/>
      <c r="H77" s="355"/>
      <c r="I77" s="355"/>
      <c r="J77" s="355"/>
      <c r="K77" s="355"/>
      <c r="L77" s="355"/>
      <c r="M77" s="355"/>
      <c r="N77" s="355"/>
      <c r="O77" s="355"/>
      <c r="P77" s="355"/>
      <c r="Q77" s="355"/>
      <c r="R77" s="355"/>
      <c r="S77" s="355"/>
      <c r="T77" s="355"/>
      <c r="U77" s="355"/>
      <c r="V77" s="355"/>
      <c r="W77" s="355"/>
      <c r="X77" s="355"/>
      <c r="Y77" s="355"/>
      <c r="Z77" s="355"/>
      <c r="AA77" s="355"/>
      <c r="AB77" s="355"/>
      <c r="AC77" s="355"/>
      <c r="AD77" s="355"/>
      <c r="AE77" s="355"/>
      <c r="AF77" s="355"/>
      <c r="AG77" s="355"/>
      <c r="AH77" s="355"/>
      <c r="AI77" s="355"/>
      <c r="AJ77" s="355"/>
      <c r="AK77" s="355"/>
      <c r="AL77" s="355"/>
      <c r="AM77" s="355"/>
      <c r="AN77" s="355"/>
      <c r="AO77" s="355"/>
      <c r="AP77" s="355"/>
      <c r="AQ77" s="355"/>
      <c r="AR77" s="355"/>
      <c r="AS77" s="355"/>
      <c r="AT77" s="355"/>
      <c r="AU77" s="355"/>
      <c r="AV77" s="355"/>
      <c r="AW77" s="355"/>
      <c r="AX77" s="355"/>
      <c r="AY77" s="355"/>
      <c r="AZ77" s="355"/>
      <c r="BA77" s="355"/>
      <c r="BB77" s="355"/>
      <c r="BC77" s="355"/>
      <c r="BD77" s="355"/>
      <c r="BE77" s="355"/>
      <c r="BF77" s="355"/>
      <c r="BG77" s="355"/>
      <c r="BH77" s="355"/>
      <c r="BI77" s="355"/>
      <c r="BJ77" s="355"/>
      <c r="BK77" s="355"/>
      <c r="BL77" s="355"/>
      <c r="BM77" s="355"/>
      <c r="BN77" s="355"/>
      <c r="BO77" s="355"/>
      <c r="BP77" s="355"/>
      <c r="BQ77" s="355"/>
      <c r="BR77" s="355"/>
      <c r="BS77" s="355"/>
      <c r="BT77" s="355"/>
      <c r="BU77" s="355"/>
      <c r="BV77" s="355"/>
      <c r="BW77" s="355"/>
      <c r="BX77" s="355"/>
      <c r="BY77" s="355"/>
      <c r="BZ77" s="355"/>
      <c r="CA77" s="355"/>
      <c r="CB77" s="355"/>
      <c r="CC77" s="355"/>
      <c r="CD77" s="355"/>
      <c r="CE77" s="355"/>
      <c r="CF77" s="355"/>
      <c r="CG77" s="355"/>
      <c r="CH77" s="355"/>
      <c r="CI77" s="355"/>
      <c r="CJ77" s="355"/>
      <c r="CK77" s="355"/>
    </row>
    <row r="78" spans="1:89" s="1" customFormat="1" ht="25.5" customHeight="1" x14ac:dyDescent="0.2">
      <c r="A78" s="354" t="s">
        <v>83</v>
      </c>
      <c r="B78" s="355"/>
      <c r="C78" s="355"/>
      <c r="D78" s="355"/>
      <c r="E78" s="355"/>
      <c r="F78" s="355"/>
      <c r="G78" s="355"/>
      <c r="H78" s="355"/>
      <c r="I78" s="355"/>
      <c r="J78" s="355"/>
      <c r="K78" s="355"/>
      <c r="L78" s="355"/>
      <c r="M78" s="355"/>
      <c r="N78" s="355"/>
      <c r="O78" s="355"/>
      <c r="P78" s="355"/>
      <c r="Q78" s="355"/>
      <c r="R78" s="355"/>
      <c r="S78" s="355"/>
      <c r="T78" s="355"/>
      <c r="U78" s="355"/>
      <c r="V78" s="355"/>
      <c r="W78" s="355"/>
      <c r="X78" s="355"/>
      <c r="Y78" s="355"/>
      <c r="Z78" s="355"/>
      <c r="AA78" s="355"/>
      <c r="AB78" s="355"/>
      <c r="AC78" s="355"/>
      <c r="AD78" s="355"/>
      <c r="AE78" s="355"/>
      <c r="AF78" s="355"/>
      <c r="AG78" s="355"/>
      <c r="AH78" s="355"/>
      <c r="AI78" s="355"/>
      <c r="AJ78" s="355"/>
      <c r="AK78" s="355"/>
      <c r="AL78" s="355"/>
      <c r="AM78" s="355"/>
      <c r="AN78" s="355"/>
      <c r="AO78" s="355"/>
      <c r="AP78" s="355"/>
      <c r="AQ78" s="355"/>
      <c r="AR78" s="355"/>
      <c r="AS78" s="355"/>
      <c r="AT78" s="355"/>
      <c r="AU78" s="355"/>
      <c r="AV78" s="355"/>
      <c r="AW78" s="355"/>
      <c r="AX78" s="355"/>
      <c r="AY78" s="355"/>
      <c r="AZ78" s="355"/>
      <c r="BA78" s="355"/>
      <c r="BB78" s="355"/>
      <c r="BC78" s="355"/>
      <c r="BD78" s="355"/>
      <c r="BE78" s="355"/>
      <c r="BF78" s="355"/>
      <c r="BG78" s="355"/>
      <c r="BH78" s="355"/>
      <c r="BI78" s="355"/>
      <c r="BJ78" s="355"/>
      <c r="BK78" s="355"/>
      <c r="BL78" s="355"/>
      <c r="BM78" s="355"/>
      <c r="BN78" s="355"/>
      <c r="BO78" s="355"/>
      <c r="BP78" s="355"/>
      <c r="BQ78" s="355"/>
      <c r="BR78" s="355"/>
      <c r="BS78" s="355"/>
      <c r="BT78" s="355"/>
      <c r="BU78" s="355"/>
      <c r="BV78" s="355"/>
      <c r="BW78" s="355"/>
      <c r="BX78" s="355"/>
      <c r="BY78" s="355"/>
      <c r="BZ78" s="355"/>
      <c r="CA78" s="355"/>
      <c r="CB78" s="355"/>
      <c r="CC78" s="355"/>
      <c r="CD78" s="355"/>
      <c r="CE78" s="355"/>
      <c r="CF78" s="355"/>
      <c r="CG78" s="355"/>
      <c r="CH78" s="355"/>
      <c r="CI78" s="355"/>
      <c r="CJ78" s="355"/>
      <c r="CK78" s="355"/>
    </row>
    <row r="79" spans="1:89" ht="3" customHeight="1" x14ac:dyDescent="0.25"/>
    <row r="81" spans="1:88" ht="15" customHeight="1" x14ac:dyDescent="0.25">
      <c r="A81" s="385" t="s">
        <v>436</v>
      </c>
      <c r="B81" s="385"/>
      <c r="C81" s="385"/>
      <c r="D81" s="385"/>
      <c r="E81" s="385"/>
      <c r="F81" s="385"/>
      <c r="G81" s="385"/>
      <c r="H81" s="385"/>
      <c r="I81" s="385"/>
      <c r="J81" s="385"/>
      <c r="K81" s="385"/>
      <c r="L81" s="385"/>
      <c r="M81" s="385"/>
      <c r="N81" s="385"/>
      <c r="O81" s="385"/>
      <c r="P81" s="385"/>
      <c r="Q81" s="385"/>
      <c r="R81" s="385"/>
      <c r="S81" s="385"/>
      <c r="T81" s="385"/>
      <c r="U81" s="385"/>
      <c r="V81" s="385"/>
      <c r="W81" s="385"/>
      <c r="X81" s="385"/>
      <c r="Y81" s="385"/>
      <c r="Z81" s="385"/>
      <c r="AA81" s="385"/>
      <c r="AB81" s="385"/>
      <c r="AC81" s="385"/>
      <c r="AD81" s="385"/>
      <c r="AE81" s="385"/>
      <c r="AF81" s="385"/>
      <c r="AG81" s="385"/>
      <c r="AH81" s="385"/>
      <c r="AI81" s="385"/>
      <c r="AJ81" s="385"/>
      <c r="AK81" s="385"/>
      <c r="AL81" s="385"/>
      <c r="AM81" s="385"/>
      <c r="AN81" s="385"/>
      <c r="AO81" s="385"/>
      <c r="AP81" s="385"/>
      <c r="AQ81" s="385"/>
      <c r="AR81" s="385"/>
      <c r="AS81" s="385"/>
      <c r="AT81" s="385"/>
      <c r="AU81" s="385"/>
      <c r="AV81" s="385"/>
      <c r="AW81" s="385"/>
      <c r="AX81" s="385"/>
      <c r="AY81" s="385"/>
      <c r="AZ81" s="385"/>
      <c r="BA81" s="385"/>
      <c r="BB81" s="385"/>
      <c r="BC81" s="385"/>
      <c r="BD81" s="385"/>
      <c r="BE81" s="385"/>
      <c r="BF81" s="385"/>
      <c r="BG81" s="385"/>
      <c r="BH81" s="385"/>
      <c r="BI81" s="385"/>
      <c r="BJ81" s="385"/>
      <c r="BK81" s="385"/>
      <c r="BL81" s="385"/>
      <c r="BM81" s="385"/>
      <c r="BN81" s="385"/>
      <c r="BO81" s="385"/>
      <c r="BP81" s="385"/>
      <c r="BQ81" s="385"/>
      <c r="BR81" s="385"/>
      <c r="BS81" s="385"/>
      <c r="BT81" s="385"/>
      <c r="BU81" s="385"/>
      <c r="BV81" s="385"/>
      <c r="BW81" s="385"/>
      <c r="BX81" s="385"/>
      <c r="BY81" s="385"/>
      <c r="BZ81" s="385"/>
      <c r="CA81" s="385"/>
      <c r="CB81" s="385"/>
      <c r="CC81" s="385"/>
      <c r="CD81" s="385"/>
      <c r="CE81" s="385"/>
      <c r="CF81" s="385"/>
      <c r="CG81" s="385"/>
      <c r="CH81" s="385"/>
      <c r="CI81" s="385"/>
      <c r="CJ81" s="385"/>
    </row>
  </sheetData>
  <mergeCells count="241">
    <mergeCell ref="A81:CJ81"/>
    <mergeCell ref="J12:BM12"/>
    <mergeCell ref="AQ13:AX13"/>
    <mergeCell ref="AY13:AZ13"/>
    <mergeCell ref="BA13:BG13"/>
    <mergeCell ref="A15:I16"/>
    <mergeCell ref="J15:BG16"/>
    <mergeCell ref="BH15:BR16"/>
    <mergeCell ref="A5:CK5"/>
    <mergeCell ref="A6:CK6"/>
    <mergeCell ref="A7:CK7"/>
    <mergeCell ref="A8:CK8"/>
    <mergeCell ref="AG10:BT10"/>
    <mergeCell ref="J11:BM11"/>
    <mergeCell ref="A18:I18"/>
    <mergeCell ref="BH18:BR18"/>
    <mergeCell ref="BU18:CK18"/>
    <mergeCell ref="BS15:BT15"/>
    <mergeCell ref="BU15:CK16"/>
    <mergeCell ref="A17:I17"/>
    <mergeCell ref="A22:I22"/>
    <mergeCell ref="K22:BG22"/>
    <mergeCell ref="BH22:BR22"/>
    <mergeCell ref="BU22:CK22"/>
    <mergeCell ref="BH17:BR17"/>
    <mergeCell ref="BU17:CK17"/>
    <mergeCell ref="J17:BG17"/>
    <mergeCell ref="J18:BG18"/>
    <mergeCell ref="A20:I20"/>
    <mergeCell ref="K20:BG20"/>
    <mergeCell ref="BH20:BR20"/>
    <mergeCell ref="BU20:CK20"/>
    <mergeCell ref="A19:I19"/>
    <mergeCell ref="BH19:BR19"/>
    <mergeCell ref="BU19:CK19"/>
    <mergeCell ref="J19:BG19"/>
    <mergeCell ref="A24:I24"/>
    <mergeCell ref="K24:BG24"/>
    <mergeCell ref="BH24:BR24"/>
    <mergeCell ref="BU24:CK24"/>
    <mergeCell ref="A23:I23"/>
    <mergeCell ref="K23:BG23"/>
    <mergeCell ref="BH23:BR23"/>
    <mergeCell ref="BU23:CK23"/>
    <mergeCell ref="A21:I21"/>
    <mergeCell ref="K21:BG21"/>
    <mergeCell ref="BH21:BR21"/>
    <mergeCell ref="BU21:CK21"/>
    <mergeCell ref="A27:I27"/>
    <mergeCell ref="K27:BG27"/>
    <mergeCell ref="BH27:BR27"/>
    <mergeCell ref="BU27:CK27"/>
    <mergeCell ref="A26:I26"/>
    <mergeCell ref="K26:BG26"/>
    <mergeCell ref="BH26:BR26"/>
    <mergeCell ref="BU26:CK26"/>
    <mergeCell ref="A25:I25"/>
    <mergeCell ref="K25:BG25"/>
    <mergeCell ref="BH25:BR25"/>
    <mergeCell ref="BU25:CK25"/>
    <mergeCell ref="A30:I30"/>
    <mergeCell ref="K30:BG30"/>
    <mergeCell ref="BH30:BR30"/>
    <mergeCell ref="BU30:CK30"/>
    <mergeCell ref="A29:I29"/>
    <mergeCell ref="K29:BG29"/>
    <mergeCell ref="BH29:BR29"/>
    <mergeCell ref="BU29:CK29"/>
    <mergeCell ref="A28:I28"/>
    <mergeCell ref="K28:BG28"/>
    <mergeCell ref="BH28:BR28"/>
    <mergeCell ref="BU28:CK28"/>
    <mergeCell ref="A33:I33"/>
    <mergeCell ref="K33:BG33"/>
    <mergeCell ref="BH33:BR33"/>
    <mergeCell ref="BU33:CK33"/>
    <mergeCell ref="A32:I32"/>
    <mergeCell ref="K32:BG32"/>
    <mergeCell ref="BH32:BR32"/>
    <mergeCell ref="BU32:CK32"/>
    <mergeCell ref="A31:I31"/>
    <mergeCell ref="K31:BG31"/>
    <mergeCell ref="BH31:BR31"/>
    <mergeCell ref="BU31:CK31"/>
    <mergeCell ref="A36:I36"/>
    <mergeCell ref="K36:BG36"/>
    <mergeCell ref="BH36:BR36"/>
    <mergeCell ref="BU36:CK36"/>
    <mergeCell ref="A35:I35"/>
    <mergeCell ref="K35:BG35"/>
    <mergeCell ref="BH35:BR35"/>
    <mergeCell ref="BU35:CK35"/>
    <mergeCell ref="A34:I34"/>
    <mergeCell ref="K34:BG34"/>
    <mergeCell ref="BH34:BR34"/>
    <mergeCell ref="BU34:CK34"/>
    <mergeCell ref="A39:I39"/>
    <mergeCell ref="K39:BG39"/>
    <mergeCell ref="BH39:BR39"/>
    <mergeCell ref="BU39:CK39"/>
    <mergeCell ref="A38:I38"/>
    <mergeCell ref="K38:BG38"/>
    <mergeCell ref="BH38:BR38"/>
    <mergeCell ref="BU38:CK38"/>
    <mergeCell ref="A37:I37"/>
    <mergeCell ref="K37:BG37"/>
    <mergeCell ref="BH37:BR37"/>
    <mergeCell ref="BU37:CK37"/>
    <mergeCell ref="A42:I42"/>
    <mergeCell ref="K42:BG42"/>
    <mergeCell ref="BH42:BR42"/>
    <mergeCell ref="BU42:CK42"/>
    <mergeCell ref="A41:I41"/>
    <mergeCell ref="K41:BG41"/>
    <mergeCell ref="BH41:BR41"/>
    <mergeCell ref="BU41:CK41"/>
    <mergeCell ref="A40:I40"/>
    <mergeCell ref="K40:BG40"/>
    <mergeCell ref="BH40:BR40"/>
    <mergeCell ref="BU40:CK40"/>
    <mergeCell ref="A45:I45"/>
    <mergeCell ref="K45:BG45"/>
    <mergeCell ref="BH45:BR45"/>
    <mergeCell ref="BU45:CK45"/>
    <mergeCell ref="A44:I44"/>
    <mergeCell ref="K44:BG44"/>
    <mergeCell ref="BH44:BR44"/>
    <mergeCell ref="BU44:CK44"/>
    <mergeCell ref="A43:I43"/>
    <mergeCell ref="K43:BG43"/>
    <mergeCell ref="BH43:BR43"/>
    <mergeCell ref="BU43:CK43"/>
    <mergeCell ref="A48:I48"/>
    <mergeCell ref="K48:BG48"/>
    <mergeCell ref="BH48:BR48"/>
    <mergeCell ref="BU48:CK48"/>
    <mergeCell ref="A47:I47"/>
    <mergeCell ref="K47:BG47"/>
    <mergeCell ref="BH47:BR47"/>
    <mergeCell ref="BU47:CK47"/>
    <mergeCell ref="A46:I46"/>
    <mergeCell ref="K46:BG46"/>
    <mergeCell ref="BH46:BR46"/>
    <mergeCell ref="BU46:CK46"/>
    <mergeCell ref="A51:I51"/>
    <mergeCell ref="K51:BG51"/>
    <mergeCell ref="BH51:BR51"/>
    <mergeCell ref="BU51:CK51"/>
    <mergeCell ref="A50:I50"/>
    <mergeCell ref="K50:BG50"/>
    <mergeCell ref="BH50:BR50"/>
    <mergeCell ref="BU50:CK50"/>
    <mergeCell ref="A49:I49"/>
    <mergeCell ref="K49:BG49"/>
    <mergeCell ref="BH49:BR49"/>
    <mergeCell ref="BU49:CK49"/>
    <mergeCell ref="A53:I53"/>
    <mergeCell ref="K53:BG53"/>
    <mergeCell ref="BH53:BR53"/>
    <mergeCell ref="BU53:CK53"/>
    <mergeCell ref="A55:I55"/>
    <mergeCell ref="K55:BG55"/>
    <mergeCell ref="BH55:BR55"/>
    <mergeCell ref="BU55:CK55"/>
    <mergeCell ref="A52:I52"/>
    <mergeCell ref="K52:BG52"/>
    <mergeCell ref="BH52:BR52"/>
    <mergeCell ref="BU52:CK52"/>
    <mergeCell ref="A57:I57"/>
    <mergeCell ref="K57:BG57"/>
    <mergeCell ref="BH57:BR57"/>
    <mergeCell ref="BU57:CK57"/>
    <mergeCell ref="A56:I56"/>
    <mergeCell ref="K56:BG56"/>
    <mergeCell ref="BH56:BR56"/>
    <mergeCell ref="BU56:CK56"/>
    <mergeCell ref="A54:I54"/>
    <mergeCell ref="K54:BG54"/>
    <mergeCell ref="BH54:BR54"/>
    <mergeCell ref="BU54:CK54"/>
    <mergeCell ref="A67:I67"/>
    <mergeCell ref="K67:BG67"/>
    <mergeCell ref="BH67:BR67"/>
    <mergeCell ref="BU67:CK67"/>
    <mergeCell ref="A64:I64"/>
    <mergeCell ref="K64:BG64"/>
    <mergeCell ref="BH64:BR64"/>
    <mergeCell ref="BU64:CK64"/>
    <mergeCell ref="A63:I63"/>
    <mergeCell ref="K63:BG63"/>
    <mergeCell ref="BH63:BR63"/>
    <mergeCell ref="BU63:CK63"/>
    <mergeCell ref="A66:I66"/>
    <mergeCell ref="K66:BG66"/>
    <mergeCell ref="BH66:BR66"/>
    <mergeCell ref="BU66:CK66"/>
    <mergeCell ref="A70:I70"/>
    <mergeCell ref="K70:BG70"/>
    <mergeCell ref="BH70:BR70"/>
    <mergeCell ref="BU70:CK70"/>
    <mergeCell ref="A69:I69"/>
    <mergeCell ref="K69:BG69"/>
    <mergeCell ref="BH69:BR69"/>
    <mergeCell ref="BU69:CK69"/>
    <mergeCell ref="A68:I68"/>
    <mergeCell ref="K68:BG68"/>
    <mergeCell ref="BH68:BR68"/>
    <mergeCell ref="BU68:CK68"/>
    <mergeCell ref="A74:CK74"/>
    <mergeCell ref="A75:CK75"/>
    <mergeCell ref="A76:CK76"/>
    <mergeCell ref="A77:CK77"/>
    <mergeCell ref="A78:CK78"/>
    <mergeCell ref="A71:I71"/>
    <mergeCell ref="K71:BG71"/>
    <mergeCell ref="BH71:BR71"/>
    <mergeCell ref="BU71:CK71"/>
    <mergeCell ref="A62:I62"/>
    <mergeCell ref="K62:BG62"/>
    <mergeCell ref="BH62:BR62"/>
    <mergeCell ref="BU62:CK62"/>
    <mergeCell ref="A65:I65"/>
    <mergeCell ref="K65:BG65"/>
    <mergeCell ref="BH65:BR65"/>
    <mergeCell ref="BU65:CK65"/>
    <mergeCell ref="A58:I58"/>
    <mergeCell ref="K58:BG58"/>
    <mergeCell ref="BH58:BR58"/>
    <mergeCell ref="BU58:CK58"/>
    <mergeCell ref="A59:I59"/>
    <mergeCell ref="K59:BG59"/>
    <mergeCell ref="BH59:BR59"/>
    <mergeCell ref="BU59:CK59"/>
    <mergeCell ref="A61:I61"/>
    <mergeCell ref="K61:BG61"/>
    <mergeCell ref="BH61:BR61"/>
    <mergeCell ref="BU61:CK61"/>
    <mergeCell ref="A60:I60"/>
    <mergeCell ref="K60:BG60"/>
    <mergeCell ref="BH60:BR60"/>
    <mergeCell ref="BU60:CK60"/>
  </mergeCells>
  <pageMargins left="0" right="0" top="0" bottom="0" header="0.31496062992125984" footer="0.31496062992125984"/>
  <pageSetup paperSize="9" scale="75" fitToHeight="2" orientation="portrait" r:id="rId1"/>
  <colBreaks count="1" manualBreakCount="1">
    <brk id="89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0" tint="-4.9989318521683403E-2"/>
    <pageSetUpPr fitToPage="1"/>
  </sheetPr>
  <dimension ref="A1:AKU136"/>
  <sheetViews>
    <sheetView zoomScale="50" zoomScaleNormal="50" zoomScaleSheetLayoutView="50" zoomScalePageLayoutView="70" workbookViewId="0">
      <pane xSplit="2" ySplit="11" topLeftCell="G99" activePane="bottomRight" state="frozen"/>
      <selection pane="topRight" activeCell="C1" sqref="C1"/>
      <selection pane="bottomLeft" activeCell="A10" sqref="A10"/>
      <selection pane="bottomRight" activeCell="AC18" sqref="AC18"/>
    </sheetView>
  </sheetViews>
  <sheetFormatPr defaultColWidth="9.140625" defaultRowHeight="23.25" outlineLevelRow="1" x14ac:dyDescent="0.35"/>
  <cols>
    <col min="1" max="1" width="13.5703125" style="183" customWidth="1"/>
    <col min="2" max="2" width="84.7109375" style="183" customWidth="1"/>
    <col min="3" max="3" width="16.5703125" style="183" customWidth="1"/>
    <col min="4" max="4" width="24.7109375" style="183" customWidth="1"/>
    <col min="5" max="5" width="28.42578125" style="183" customWidth="1"/>
    <col min="6" max="6" width="28.42578125" style="183" hidden="1" customWidth="1"/>
    <col min="7" max="7" width="28.42578125" style="183" customWidth="1"/>
    <col min="8" max="16" width="28.42578125" style="183" hidden="1" customWidth="1"/>
    <col min="17" max="17" width="29.85546875" style="183" hidden="1" customWidth="1"/>
    <col min="18" max="18" width="25.28515625" style="181" hidden="1" customWidth="1"/>
    <col min="19" max="19" width="23.85546875" style="181" hidden="1" customWidth="1"/>
    <col min="20" max="20" width="27" style="182" hidden="1" customWidth="1"/>
    <col min="21" max="21" width="24.42578125" style="181" hidden="1" customWidth="1"/>
    <col min="22" max="22" width="28.140625" style="181" hidden="1" customWidth="1"/>
    <col min="23" max="23" width="27.85546875" style="181" hidden="1" customWidth="1"/>
    <col min="24" max="24" width="24.42578125" style="181" hidden="1" customWidth="1"/>
    <col min="25" max="25" width="21.28515625" style="181" hidden="1" customWidth="1"/>
    <col min="26" max="26" width="26.5703125" style="181" hidden="1" customWidth="1"/>
    <col min="27" max="27" width="28" style="181" hidden="1" customWidth="1"/>
    <col min="28" max="28" width="25.42578125" style="181" hidden="1" customWidth="1"/>
    <col min="29" max="29" width="27.7109375" style="181" customWidth="1"/>
    <col min="30" max="30" width="32.85546875" style="181" customWidth="1"/>
    <col min="31" max="984" width="9.140625" style="181" customWidth="1"/>
    <col min="985" max="16384" width="9.140625" style="181"/>
  </cols>
  <sheetData>
    <row r="1" spans="1:983" s="328" customFormat="1" x14ac:dyDescent="0.35">
      <c r="A1" s="334"/>
      <c r="B1" s="333"/>
      <c r="C1" s="333"/>
      <c r="D1" s="332"/>
      <c r="E1" s="331"/>
      <c r="F1" s="331"/>
      <c r="G1" s="331"/>
      <c r="H1" s="331">
        <v>0.95286088435828564</v>
      </c>
      <c r="I1" s="331">
        <v>0.95286088435828564</v>
      </c>
      <c r="J1" s="331"/>
      <c r="K1" s="331">
        <v>0.95286088435828564</v>
      </c>
      <c r="L1" s="331"/>
      <c r="M1" s="331">
        <v>0.95286088435828564</v>
      </c>
      <c r="N1" s="339"/>
      <c r="O1" s="331">
        <v>0.95286088435828564</v>
      </c>
      <c r="P1" s="331">
        <v>0.95286088435828564</v>
      </c>
      <c r="Q1" s="331"/>
      <c r="T1" s="338"/>
    </row>
    <row r="2" spans="1:983" s="328" customFormat="1" ht="32.25" customHeight="1" x14ac:dyDescent="0.35">
      <c r="A2" s="334"/>
      <c r="B2" s="337"/>
      <c r="C2" s="333"/>
      <c r="D2" s="332"/>
      <c r="E2" s="332"/>
      <c r="F2" s="332"/>
      <c r="G2" s="336"/>
      <c r="H2" s="330">
        <v>1.7879937685021337E-2</v>
      </c>
      <c r="I2" s="330">
        <v>1.7879937685021337E-2</v>
      </c>
      <c r="J2" s="329"/>
      <c r="K2" s="330">
        <v>1.7879937685021337E-2</v>
      </c>
      <c r="L2" s="329"/>
      <c r="M2" s="331">
        <v>1.7879937685021337E-2</v>
      </c>
      <c r="O2" s="331">
        <v>1.7879937685021337E-2</v>
      </c>
      <c r="P2" s="331">
        <v>1.7879937685021337E-2</v>
      </c>
      <c r="Q2" s="331"/>
      <c r="T2" s="329"/>
      <c r="X2" s="335" t="s">
        <v>193</v>
      </c>
    </row>
    <row r="3" spans="1:983" s="328" customFormat="1" ht="33.75" customHeight="1" x14ac:dyDescent="0.35">
      <c r="A3" s="334"/>
      <c r="B3" s="333"/>
      <c r="C3" s="333"/>
      <c r="D3" s="332"/>
      <c r="E3" s="332"/>
      <c r="F3" s="332"/>
      <c r="G3" s="332"/>
      <c r="H3" s="330">
        <v>2.9259177956693062E-2</v>
      </c>
      <c r="I3" s="330">
        <v>2.9259177956693062E-2</v>
      </c>
      <c r="J3" s="331"/>
      <c r="K3" s="330">
        <v>2.9259177956693062E-2</v>
      </c>
      <c r="L3" s="331"/>
      <c r="M3" s="330">
        <v>2.9259177956693062E-2</v>
      </c>
      <c r="N3" s="331"/>
      <c r="O3" s="330">
        <v>2.9259177956693062E-2</v>
      </c>
      <c r="P3" s="330">
        <v>2.9259177956693062E-2</v>
      </c>
      <c r="Q3" s="330"/>
      <c r="T3" s="329"/>
    </row>
    <row r="4" spans="1:983" s="328" customFormat="1" ht="33.75" customHeight="1" x14ac:dyDescent="0.35">
      <c r="A4" s="334"/>
      <c r="B4" s="333"/>
      <c r="C4" s="333"/>
      <c r="D4" s="332"/>
      <c r="E4" s="332"/>
      <c r="F4" s="332"/>
      <c r="G4" s="332"/>
      <c r="H4" s="330"/>
      <c r="I4" s="330"/>
      <c r="J4" s="331"/>
      <c r="K4" s="330"/>
      <c r="L4" s="331"/>
      <c r="M4" s="330"/>
      <c r="N4" s="331"/>
      <c r="O4" s="409" t="s">
        <v>194</v>
      </c>
      <c r="P4" s="409"/>
      <c r="Q4" s="330"/>
      <c r="T4" s="329"/>
    </row>
    <row r="5" spans="1:983" s="325" customFormat="1" ht="42" customHeight="1" x14ac:dyDescent="0.35">
      <c r="A5" s="410" t="s">
        <v>195</v>
      </c>
      <c r="B5" s="410"/>
      <c r="C5" s="410"/>
      <c r="D5" s="410"/>
      <c r="E5" s="410"/>
      <c r="F5" s="410"/>
      <c r="G5" s="410"/>
      <c r="H5" s="410"/>
      <c r="I5" s="410"/>
      <c r="J5" s="410"/>
      <c r="K5" s="410"/>
      <c r="L5" s="410"/>
      <c r="M5" s="410"/>
      <c r="N5" s="410"/>
      <c r="O5" s="410"/>
      <c r="P5" s="410"/>
      <c r="Q5" s="410"/>
      <c r="R5" s="410"/>
      <c r="S5" s="410"/>
      <c r="T5" s="410"/>
      <c r="U5" s="410"/>
      <c r="V5" s="410"/>
      <c r="W5" s="410"/>
      <c r="X5" s="410"/>
      <c r="AKT5" s="235"/>
      <c r="AKU5" s="235"/>
    </row>
    <row r="6" spans="1:983" s="325" customFormat="1" ht="42" customHeight="1" x14ac:dyDescent="0.35">
      <c r="A6" s="326"/>
      <c r="B6" s="326"/>
      <c r="C6" s="326"/>
      <c r="D6" s="326"/>
      <c r="E6" s="326"/>
      <c r="F6" s="326"/>
      <c r="G6" s="326"/>
      <c r="H6" s="327"/>
      <c r="I6" s="327"/>
      <c r="J6" s="326"/>
      <c r="K6" s="327"/>
      <c r="L6" s="326"/>
      <c r="M6" s="327"/>
      <c r="N6" s="326"/>
      <c r="O6" s="326"/>
      <c r="P6" s="326"/>
      <c r="Q6" s="326"/>
      <c r="R6" s="326"/>
      <c r="S6" s="326"/>
      <c r="T6" s="326"/>
      <c r="U6" s="326"/>
      <c r="V6" s="326"/>
      <c r="W6" s="326"/>
      <c r="X6" s="326"/>
      <c r="AKT6" s="235"/>
      <c r="AKU6" s="235"/>
    </row>
    <row r="7" spans="1:983" s="325" customFormat="1" ht="42" customHeight="1" x14ac:dyDescent="0.35">
      <c r="A7" s="326"/>
      <c r="B7" s="326"/>
      <c r="C7" s="326"/>
      <c r="D7" s="326"/>
      <c r="E7" s="326"/>
      <c r="F7" s="326"/>
      <c r="G7" s="326"/>
      <c r="H7" s="327"/>
      <c r="I7" s="327"/>
      <c r="J7" s="326"/>
      <c r="K7" s="327"/>
      <c r="L7" s="326"/>
      <c r="M7" s="327"/>
      <c r="N7" s="326"/>
      <c r="O7" s="326"/>
      <c r="P7" s="326"/>
      <c r="Q7" s="326"/>
      <c r="R7" s="326"/>
      <c r="S7" s="326"/>
      <c r="T7" s="326"/>
      <c r="U7" s="326"/>
      <c r="V7" s="326"/>
      <c r="W7" s="326"/>
      <c r="X7" s="326"/>
      <c r="AKT7" s="235"/>
      <c r="AKU7" s="235"/>
    </row>
    <row r="8" spans="1:983" s="318" customFormat="1" x14ac:dyDescent="0.35">
      <c r="A8" s="323"/>
      <c r="B8" s="323"/>
      <c r="C8" s="323"/>
      <c r="D8" s="320"/>
      <c r="E8" s="320"/>
      <c r="F8" s="323"/>
      <c r="G8" s="320"/>
      <c r="H8" s="324"/>
      <c r="I8" s="324"/>
      <c r="J8" s="320"/>
      <c r="K8" s="324"/>
      <c r="L8" s="320"/>
      <c r="M8" s="324"/>
      <c r="N8" s="323"/>
      <c r="O8" s="320"/>
      <c r="P8" s="320"/>
      <c r="Q8" s="323"/>
      <c r="R8" s="319"/>
      <c r="T8" s="322"/>
      <c r="U8" s="321"/>
      <c r="V8" s="320"/>
      <c r="X8" s="319"/>
      <c r="AKT8" s="187"/>
      <c r="AKU8" s="187"/>
    </row>
    <row r="9" spans="1:983" ht="29.1" customHeight="1" x14ac:dyDescent="0.35">
      <c r="A9" s="406" t="s">
        <v>22</v>
      </c>
      <c r="B9" s="407" t="s">
        <v>196</v>
      </c>
      <c r="C9" s="407" t="s">
        <v>89</v>
      </c>
      <c r="D9" s="408">
        <v>2023</v>
      </c>
      <c r="E9" s="408"/>
      <c r="F9" s="408" t="s">
        <v>197</v>
      </c>
      <c r="G9" s="407" t="s">
        <v>433</v>
      </c>
      <c r="H9" s="407"/>
      <c r="I9" s="407"/>
      <c r="J9" s="407"/>
      <c r="K9" s="407"/>
      <c r="L9" s="407"/>
      <c r="M9" s="407"/>
      <c r="N9" s="407" t="s">
        <v>199</v>
      </c>
      <c r="O9" s="407" t="s">
        <v>201</v>
      </c>
      <c r="P9" s="407" t="s">
        <v>432</v>
      </c>
      <c r="Q9" s="317"/>
      <c r="R9" s="316"/>
      <c r="S9" s="407" t="s">
        <v>202</v>
      </c>
      <c r="T9" s="407"/>
      <c r="U9" s="407"/>
      <c r="V9" s="407"/>
      <c r="W9" s="407"/>
      <c r="X9" s="407"/>
      <c r="Y9" s="407"/>
    </row>
    <row r="10" spans="1:983" ht="19.149999999999999" customHeight="1" x14ac:dyDescent="0.35">
      <c r="A10" s="406"/>
      <c r="B10" s="407"/>
      <c r="C10" s="407"/>
      <c r="D10" s="408" t="s">
        <v>203</v>
      </c>
      <c r="E10" s="408" t="s">
        <v>204</v>
      </c>
      <c r="F10" s="408"/>
      <c r="G10" s="315"/>
      <c r="H10" s="315"/>
      <c r="I10" s="315"/>
      <c r="J10" s="315"/>
      <c r="K10" s="315"/>
      <c r="L10" s="315"/>
      <c r="M10" s="315"/>
      <c r="N10" s="407"/>
      <c r="O10" s="407"/>
      <c r="P10" s="407"/>
      <c r="Q10" s="317"/>
      <c r="R10" s="316"/>
      <c r="S10" s="407" t="s">
        <v>205</v>
      </c>
      <c r="T10" s="407" t="s">
        <v>206</v>
      </c>
      <c r="U10" s="407"/>
      <c r="V10" s="407"/>
      <c r="W10" s="407"/>
      <c r="X10" s="407"/>
      <c r="Y10" s="407"/>
    </row>
    <row r="11" spans="1:983" ht="55.35" customHeight="1" x14ac:dyDescent="0.35">
      <c r="A11" s="406"/>
      <c r="B11" s="407"/>
      <c r="C11" s="407"/>
      <c r="D11" s="408" t="s">
        <v>203</v>
      </c>
      <c r="E11" s="408" t="s">
        <v>204</v>
      </c>
      <c r="F11" s="408"/>
      <c r="G11" s="312" t="s">
        <v>143</v>
      </c>
      <c r="H11" s="312" t="s">
        <v>431</v>
      </c>
      <c r="I11" s="312" t="s">
        <v>430</v>
      </c>
      <c r="J11" s="312" t="s">
        <v>429</v>
      </c>
      <c r="K11" s="312" t="s">
        <v>428</v>
      </c>
      <c r="L11" s="315" t="s">
        <v>427</v>
      </c>
      <c r="M11" s="312" t="s">
        <v>426</v>
      </c>
      <c r="N11" s="407"/>
      <c r="O11" s="407"/>
      <c r="P11" s="407"/>
      <c r="Q11" s="314"/>
      <c r="S11" s="407" t="s">
        <v>207</v>
      </c>
      <c r="T11" s="313" t="s">
        <v>208</v>
      </c>
      <c r="U11" s="312" t="s">
        <v>209</v>
      </c>
      <c r="V11" s="312" t="s">
        <v>210</v>
      </c>
      <c r="W11" s="312" t="s">
        <v>211</v>
      </c>
      <c r="X11" s="312" t="s">
        <v>212</v>
      </c>
      <c r="Y11" s="312" t="s">
        <v>213</v>
      </c>
      <c r="AC11" s="181">
        <v>0.95</v>
      </c>
    </row>
    <row r="12" spans="1:983" s="196" customFormat="1" x14ac:dyDescent="0.35">
      <c r="A12" s="212" t="s">
        <v>214</v>
      </c>
      <c r="B12" s="212" t="s">
        <v>215</v>
      </c>
      <c r="C12" s="212"/>
      <c r="D12" s="310">
        <f>D13+D14+D15</f>
        <v>26749182.0712368</v>
      </c>
      <c r="E12" s="310">
        <f>E13+E14+E15</f>
        <v>28181095.427850001</v>
      </c>
      <c r="F12" s="231">
        <f>(E12-D12)/D12</f>
        <v>5.3531108083971136E-2</v>
      </c>
      <c r="G12" s="310">
        <f t="shared" ref="G12:M12" si="0">G13+G14+G15</f>
        <v>28862046.31698142</v>
      </c>
      <c r="H12" s="310">
        <f t="shared" si="0"/>
        <v>7438757.5286534084</v>
      </c>
      <c r="I12" s="310">
        <f t="shared" si="0"/>
        <v>6762979.8343952121</v>
      </c>
      <c r="J12" s="310">
        <f t="shared" si="0"/>
        <v>14201737.363048621</v>
      </c>
      <c r="K12" s="310">
        <f t="shared" si="0"/>
        <v>6655310.9240914341</v>
      </c>
      <c r="L12" s="310">
        <f t="shared" si="0"/>
        <v>20857048.287140053</v>
      </c>
      <c r="M12" s="310">
        <f t="shared" si="0"/>
        <v>8004998.0298413634</v>
      </c>
      <c r="N12" s="199">
        <f>(G12-E12)/E12</f>
        <v>2.4163393182312878E-2</v>
      </c>
      <c r="O12" s="310">
        <f>O13+O14+O15</f>
        <v>30593769.096000303</v>
      </c>
      <c r="P12" s="310">
        <f>P13+P14+P15</f>
        <v>31817519.859840319</v>
      </c>
      <c r="Q12" s="311"/>
      <c r="S12" s="310" t="e">
        <f t="shared" ref="S12:Y12" si="1">S13+S14+S15</f>
        <v>#REF!</v>
      </c>
      <c r="T12" s="310" t="e">
        <f t="shared" si="1"/>
        <v>#REF!</v>
      </c>
      <c r="U12" s="310" t="e">
        <f t="shared" si="1"/>
        <v>#REF!</v>
      </c>
      <c r="V12" s="310" t="e">
        <f t="shared" si="1"/>
        <v>#REF!</v>
      </c>
      <c r="W12" s="310" t="e">
        <f t="shared" si="1"/>
        <v>#REF!</v>
      </c>
      <c r="X12" s="310" t="e">
        <f t="shared" si="1"/>
        <v>#REF!</v>
      </c>
      <c r="Y12" s="310" t="e">
        <f t="shared" si="1"/>
        <v>#REF!</v>
      </c>
      <c r="AKT12" s="181"/>
      <c r="AKU12" s="181"/>
    </row>
    <row r="13" spans="1:983" s="196" customFormat="1" outlineLevel="1" x14ac:dyDescent="0.35">
      <c r="A13" s="252" t="s">
        <v>216</v>
      </c>
      <c r="B13" s="277" t="s">
        <v>217</v>
      </c>
      <c r="C13" s="219" t="s">
        <v>218</v>
      </c>
      <c r="D13" s="295">
        <v>25297378.992403466</v>
      </c>
      <c r="E13" s="295">
        <v>25675279.49165</v>
      </c>
      <c r="F13" s="199">
        <f>(E13-D13)/D13</f>
        <v>1.4938326194188476E-2</v>
      </c>
      <c r="G13" s="197">
        <f>L13+M13</f>
        <v>26157824.505073085</v>
      </c>
      <c r="H13" s="295">
        <v>6909076.428485075</v>
      </c>
      <c r="I13" s="295">
        <v>6340104.4920335459</v>
      </c>
      <c r="J13" s="197">
        <f>H13+I13</f>
        <v>13249180.920518622</v>
      </c>
      <c r="K13" s="295">
        <v>6153642.5255414341</v>
      </c>
      <c r="L13" s="197">
        <f>J13+K13</f>
        <v>19402823.446060054</v>
      </c>
      <c r="M13" s="295">
        <v>6755001.0590130296</v>
      </c>
      <c r="N13" s="199">
        <f>(G13-E13)/E13</f>
        <v>1.8794148417352823E-2</v>
      </c>
      <c r="O13" s="295">
        <f>G13*1.06</f>
        <v>27727293.97537747</v>
      </c>
      <c r="P13" s="295">
        <f>O13*1.04</f>
        <v>28836385.734392568</v>
      </c>
      <c r="Q13" s="309"/>
      <c r="S13" s="308" t="e">
        <f>#REF!+#REF!</f>
        <v>#REF!</v>
      </c>
      <c r="T13" s="295" t="e">
        <f>#REF!+#REF!</f>
        <v>#REF!</v>
      </c>
      <c r="U13" s="295" t="e">
        <f>#REF!+#REF!</f>
        <v>#REF!</v>
      </c>
      <c r="V13" s="295" t="e">
        <f>#REF!+#REF!</f>
        <v>#REF!</v>
      </c>
      <c r="W13" s="295" t="e">
        <f>#REF!+#REF!</f>
        <v>#REF!</v>
      </c>
      <c r="X13" s="295" t="e">
        <f>#REF!+#REF!</f>
        <v>#REF!</v>
      </c>
      <c r="Y13" s="295" t="e">
        <f>#REF!+#REF!</f>
        <v>#REF!</v>
      </c>
      <c r="Z13" s="307"/>
      <c r="AA13" s="307"/>
      <c r="AKT13" s="289"/>
      <c r="AKU13" s="289"/>
    </row>
    <row r="14" spans="1:983" s="196" customFormat="1" ht="45.75" outlineLevel="1" x14ac:dyDescent="0.35">
      <c r="A14" s="252" t="s">
        <v>223</v>
      </c>
      <c r="B14" s="277" t="s">
        <v>224</v>
      </c>
      <c r="C14" s="219" t="s">
        <v>218</v>
      </c>
      <c r="D14" s="197">
        <v>659280.99600000004</v>
      </c>
      <c r="E14" s="197">
        <v>1525463.5549999999</v>
      </c>
      <c r="F14" s="199">
        <f>(E14-D14)/D14</f>
        <v>1.3138291020904838</v>
      </c>
      <c r="G14" s="197">
        <f>L14+M14</f>
        <v>1847937.3219483332</v>
      </c>
      <c r="H14" s="197">
        <v>351117.34295833332</v>
      </c>
      <c r="I14" s="197">
        <v>221924.53959166666</v>
      </c>
      <c r="J14" s="197">
        <f>H14+I14</f>
        <v>573041.88254999998</v>
      </c>
      <c r="K14" s="197">
        <v>310652.98474999995</v>
      </c>
      <c r="L14" s="197">
        <f>J14+K14</f>
        <v>883694.86729999993</v>
      </c>
      <c r="M14" s="197">
        <v>964242.45464833337</v>
      </c>
      <c r="N14" s="199">
        <f>(G14-E14)/E14</f>
        <v>0.21139395031193206</v>
      </c>
      <c r="O14" s="295">
        <f>G14*1.06</f>
        <v>1958813.5612652332</v>
      </c>
      <c r="P14" s="295">
        <f>O14*1.04</f>
        <v>2037166.1037158426</v>
      </c>
      <c r="Q14" s="198"/>
      <c r="S14" s="197">
        <f>X14+Y14</f>
        <v>0</v>
      </c>
      <c r="T14" s="197"/>
      <c r="U14" s="197"/>
      <c r="V14" s="197">
        <f>T14+U14</f>
        <v>0</v>
      </c>
      <c r="W14" s="242"/>
      <c r="X14" s="242">
        <f>V14+W14</f>
        <v>0</v>
      </c>
      <c r="Y14" s="197"/>
      <c r="AKT14" s="289"/>
      <c r="AKU14" s="289"/>
    </row>
    <row r="15" spans="1:983" s="196" customFormat="1" outlineLevel="1" x14ac:dyDescent="0.35">
      <c r="A15" s="252" t="s">
        <v>225</v>
      </c>
      <c r="B15" s="306" t="s">
        <v>226</v>
      </c>
      <c r="C15" s="219" t="s">
        <v>218</v>
      </c>
      <c r="D15" s="303">
        <v>792522.08283333329</v>
      </c>
      <c r="E15" s="197">
        <v>980352.38119999995</v>
      </c>
      <c r="F15" s="199">
        <f>(E15-D15)/D15</f>
        <v>0.23700323616871027</v>
      </c>
      <c r="G15" s="197">
        <f>L15+M15</f>
        <v>856284.48996000004</v>
      </c>
      <c r="H15" s="197">
        <v>178563.75721000001</v>
      </c>
      <c r="I15" s="197">
        <v>200950.80277000001</v>
      </c>
      <c r="J15" s="197">
        <f>H15+I15</f>
        <v>379514.55998000002</v>
      </c>
      <c r="K15" s="197">
        <v>191015.41380000001</v>
      </c>
      <c r="L15" s="197">
        <f>J15+K15</f>
        <v>570529.97378</v>
      </c>
      <c r="M15" s="197">
        <v>285754.51618000004</v>
      </c>
      <c r="N15" s="199">
        <f>(G15-E15)/E15</f>
        <v>-0.12655438352496748</v>
      </c>
      <c r="O15" s="295">
        <f>G15*1.06</f>
        <v>907661.55935760005</v>
      </c>
      <c r="P15" s="295">
        <f>O15*1.04</f>
        <v>943968.02173190413</v>
      </c>
      <c r="Q15" s="198"/>
      <c r="S15" s="197">
        <f>X15+Y15</f>
        <v>0</v>
      </c>
      <c r="T15" s="197"/>
      <c r="U15" s="197"/>
      <c r="V15" s="197">
        <f>T15+U15</f>
        <v>0</v>
      </c>
      <c r="W15" s="242"/>
      <c r="X15" s="242">
        <f>V15+W15</f>
        <v>0</v>
      </c>
      <c r="Y15" s="197"/>
      <c r="AA15" s="250"/>
      <c r="AKT15" s="289"/>
      <c r="AKU15" s="289"/>
    </row>
    <row r="16" spans="1:983" s="196" customFormat="1" outlineLevel="1" x14ac:dyDescent="0.35">
      <c r="A16" s="252"/>
      <c r="B16" s="276"/>
      <c r="C16" s="219"/>
      <c r="D16" s="303"/>
      <c r="E16" s="303"/>
      <c r="F16" s="305"/>
      <c r="G16" s="303"/>
      <c r="H16" s="303"/>
      <c r="I16" s="303"/>
      <c r="J16" s="303"/>
      <c r="K16" s="303"/>
      <c r="L16" s="303"/>
      <c r="M16" s="303"/>
      <c r="N16" s="265"/>
      <c r="O16" s="303"/>
      <c r="P16" s="303"/>
      <c r="Q16" s="304"/>
      <c r="S16" s="303"/>
      <c r="T16" s="303"/>
      <c r="U16" s="303"/>
      <c r="V16" s="303"/>
      <c r="W16" s="303"/>
      <c r="X16" s="303"/>
      <c r="Y16" s="303"/>
      <c r="AKT16" s="181"/>
      <c r="AKU16" s="181"/>
    </row>
    <row r="17" spans="1:983" s="196" customFormat="1" outlineLevel="1" x14ac:dyDescent="0.35">
      <c r="A17" s="234"/>
      <c r="B17" s="203"/>
      <c r="C17" s="237"/>
      <c r="D17" s="203"/>
      <c r="E17" s="203"/>
      <c r="F17" s="205"/>
      <c r="G17" s="203"/>
      <c r="H17" s="203"/>
      <c r="I17" s="203"/>
      <c r="J17" s="203"/>
      <c r="K17" s="302"/>
      <c r="L17" s="203"/>
      <c r="M17" s="203"/>
      <c r="N17" s="203"/>
      <c r="O17" s="203"/>
      <c r="P17" s="203"/>
      <c r="Q17" s="204"/>
      <c r="S17" s="203"/>
      <c r="T17" s="203"/>
      <c r="U17" s="203"/>
      <c r="V17" s="203"/>
      <c r="W17" s="302"/>
      <c r="X17" s="203"/>
      <c r="Y17" s="203"/>
      <c r="AKT17" s="181"/>
      <c r="AKU17" s="181"/>
    </row>
    <row r="18" spans="1:983" s="196" customFormat="1" x14ac:dyDescent="0.35">
      <c r="A18" s="212" t="s">
        <v>227</v>
      </c>
      <c r="B18" s="212" t="s">
        <v>228</v>
      </c>
      <c r="C18" s="211" t="s">
        <v>218</v>
      </c>
      <c r="D18" s="238">
        <f>D19+D78</f>
        <v>24092195.699148163</v>
      </c>
      <c r="E18" s="238">
        <f>E19+E78</f>
        <v>23428716.897676881</v>
      </c>
      <c r="F18" s="231">
        <f t="shared" ref="F18:F24" si="2">(E18-D18)/D18</f>
        <v>-2.7539158728265713E-2</v>
      </c>
      <c r="G18" s="238">
        <f>H18+I18+K18+M18</f>
        <v>25774768.147456568</v>
      </c>
      <c r="H18" s="238">
        <f t="shared" ref="H18:M18" si="3">H19+H78</f>
        <v>7012431.6840774138</v>
      </c>
      <c r="I18" s="238">
        <f t="shared" si="3"/>
        <v>5663899.6570037054</v>
      </c>
      <c r="J18" s="238">
        <f t="shared" si="3"/>
        <v>12644303.34108112</v>
      </c>
      <c r="K18" s="238">
        <f t="shared" si="3"/>
        <v>5836835.9034881936</v>
      </c>
      <c r="L18" s="238">
        <f t="shared" si="3"/>
        <v>18465350.244569317</v>
      </c>
      <c r="M18" s="238">
        <f t="shared" si="3"/>
        <v>7261600.9028872559</v>
      </c>
      <c r="N18" s="231">
        <f t="shared" ref="N18:N24" si="4">(G18-E18)/E18</f>
        <v>0.10013571208469865</v>
      </c>
      <c r="O18" s="238">
        <f>O19+O78</f>
        <v>26283902.653164148</v>
      </c>
      <c r="P18" s="238">
        <f>P19+P78</f>
        <v>26891472.235345937</v>
      </c>
      <c r="Q18" s="239"/>
      <c r="S18" s="238">
        <f t="shared" ref="S18:Y18" si="5">S19+S78</f>
        <v>0</v>
      </c>
      <c r="T18" s="238">
        <f t="shared" si="5"/>
        <v>0</v>
      </c>
      <c r="U18" s="238">
        <f t="shared" si="5"/>
        <v>0</v>
      </c>
      <c r="V18" s="238">
        <f t="shared" si="5"/>
        <v>0</v>
      </c>
      <c r="W18" s="238">
        <f t="shared" si="5"/>
        <v>0</v>
      </c>
      <c r="X18" s="238">
        <f t="shared" si="5"/>
        <v>0</v>
      </c>
      <c r="Y18" s="238">
        <f t="shared" si="5"/>
        <v>0</v>
      </c>
      <c r="AC18" s="250">
        <f>AC20+AC21+AC23+AC24+AC26+AC34+AC35+AC42+AC47+AC57+AC63+AC66+AC105+AC109</f>
        <v>25268377.623089194</v>
      </c>
      <c r="AD18" s="250">
        <f>AC18-100+2000000</f>
        <v>27268277.623089194</v>
      </c>
      <c r="AKT18" s="289"/>
      <c r="AKU18" s="289"/>
    </row>
    <row r="19" spans="1:983" s="196" customFormat="1" x14ac:dyDescent="0.35">
      <c r="A19" s="255" t="s">
        <v>229</v>
      </c>
      <c r="B19" s="255" t="s">
        <v>230</v>
      </c>
      <c r="C19" s="258" t="s">
        <v>218</v>
      </c>
      <c r="D19" s="299">
        <f>D20+D21+D22+D26+D34+D35+D42+D47+D57+D63+D66</f>
        <v>24092195.699148163</v>
      </c>
      <c r="E19" s="299">
        <f>E20+E21+E22+E26+E34+E35+E42+E47+E57+E63+E66</f>
        <v>23428716.897676881</v>
      </c>
      <c r="F19" s="301">
        <f t="shared" si="2"/>
        <v>-2.7539158728265713E-2</v>
      </c>
      <c r="G19" s="299">
        <f>H19+I19+K19+M19</f>
        <v>25774768.147456568</v>
      </c>
      <c r="H19" s="299">
        <f t="shared" ref="H19:M19" si="6">H20+H21+H22+H26+H34+H35+H42+H47+H57+H63+H66</f>
        <v>7012431.6840774138</v>
      </c>
      <c r="I19" s="299">
        <f t="shared" si="6"/>
        <v>5663899.6570037054</v>
      </c>
      <c r="J19" s="299">
        <f t="shared" si="6"/>
        <v>12644303.34108112</v>
      </c>
      <c r="K19" s="299">
        <f t="shared" si="6"/>
        <v>5836835.9034881936</v>
      </c>
      <c r="L19" s="299">
        <f t="shared" si="6"/>
        <v>18465350.244569317</v>
      </c>
      <c r="M19" s="299">
        <f t="shared" si="6"/>
        <v>7261600.9028872559</v>
      </c>
      <c r="N19" s="301">
        <f t="shared" si="4"/>
        <v>0.10013571208469865</v>
      </c>
      <c r="O19" s="299">
        <f>O20+O21+O22+O26+O34+O35+O42+O47+O57+O63+O66</f>
        <v>26283902.653164148</v>
      </c>
      <c r="P19" s="299">
        <f>P20+P21+P22+P26+P34+P35+P42+P47+P57+P63+P66</f>
        <v>26891472.235345937</v>
      </c>
      <c r="Q19" s="300"/>
      <c r="R19" s="250"/>
      <c r="S19" s="299">
        <f t="shared" ref="S19:Y19" si="7">S20+S21+S22+S26+S34+S35+S42+S47+S57+S63+S66</f>
        <v>0</v>
      </c>
      <c r="T19" s="299">
        <f t="shared" si="7"/>
        <v>0</v>
      </c>
      <c r="U19" s="299">
        <f t="shared" si="7"/>
        <v>0</v>
      </c>
      <c r="V19" s="299">
        <f t="shared" si="7"/>
        <v>0</v>
      </c>
      <c r="W19" s="299">
        <f t="shared" si="7"/>
        <v>0</v>
      </c>
      <c r="X19" s="299">
        <f t="shared" si="7"/>
        <v>0</v>
      </c>
      <c r="Y19" s="299">
        <f t="shared" si="7"/>
        <v>0</v>
      </c>
      <c r="AKT19" s="289"/>
      <c r="AKU19" s="289"/>
    </row>
    <row r="20" spans="1:983" s="263" customFormat="1" x14ac:dyDescent="0.35">
      <c r="A20" s="288" t="s">
        <v>231</v>
      </c>
      <c r="B20" s="298" t="s">
        <v>232</v>
      </c>
      <c r="C20" s="286" t="s">
        <v>218</v>
      </c>
      <c r="D20" s="216">
        <v>7500725.7797599994</v>
      </c>
      <c r="E20" s="216">
        <v>6813590.5045400001</v>
      </c>
      <c r="F20" s="285">
        <f t="shared" si="2"/>
        <v>-9.160917161832112E-2</v>
      </c>
      <c r="G20" s="216">
        <f>H20+I20+K20+M20</f>
        <v>7585657</v>
      </c>
      <c r="H20" s="216">
        <v>2499723</v>
      </c>
      <c r="I20" s="216">
        <v>1115221</v>
      </c>
      <c r="J20" s="216">
        <f>H20+I20</f>
        <v>3614944</v>
      </c>
      <c r="K20" s="216">
        <v>1304555</v>
      </c>
      <c r="L20" s="216">
        <f>J20+K20</f>
        <v>4919499</v>
      </c>
      <c r="M20" s="216">
        <v>2666158</v>
      </c>
      <c r="N20" s="285">
        <f t="shared" si="4"/>
        <v>0.11331272329112824</v>
      </c>
      <c r="O20" s="295">
        <f>G20*1.03</f>
        <v>7813226.71</v>
      </c>
      <c r="P20" s="295">
        <f>O20*1.03</f>
        <v>8047623.5113000004</v>
      </c>
      <c r="Q20" s="215"/>
      <c r="S20" s="216">
        <f>X20+Y20</f>
        <v>0</v>
      </c>
      <c r="T20" s="216"/>
      <c r="U20" s="216"/>
      <c r="V20" s="216">
        <f>T20+U20</f>
        <v>0</v>
      </c>
      <c r="W20" s="216"/>
      <c r="X20" s="242">
        <f>V20+W20</f>
        <v>0</v>
      </c>
      <c r="Y20" s="216">
        <f>'[20]Расчетный файл_Балансы 12,45%'!Y65+'[20]Расчетный файл_Балансы 12,45%'!Z65+'[20]Расчетный файл_Балансы 12,45%'!AA65</f>
        <v>0</v>
      </c>
      <c r="AC20" s="292">
        <f>G20</f>
        <v>7585657</v>
      </c>
      <c r="AKT20" s="297"/>
      <c r="AKU20" s="297"/>
    </row>
    <row r="21" spans="1:983" s="196" customFormat="1" ht="45.75" outlineLevel="1" x14ac:dyDescent="0.35">
      <c r="A21" s="252" t="s">
        <v>233</v>
      </c>
      <c r="B21" s="294" t="s">
        <v>234</v>
      </c>
      <c r="C21" s="219" t="s">
        <v>218</v>
      </c>
      <c r="D21" s="197">
        <v>282259.76814240002</v>
      </c>
      <c r="E21" s="197">
        <v>320955.40454000002</v>
      </c>
      <c r="F21" s="199">
        <f t="shared" si="2"/>
        <v>0.13709228436012197</v>
      </c>
      <c r="G21" s="216">
        <f>H21+I21+K21+M21</f>
        <v>364976.89499999996</v>
      </c>
      <c r="H21" s="296">
        <v>90355.797999999995</v>
      </c>
      <c r="I21" s="197">
        <v>85672.013999999996</v>
      </c>
      <c r="J21" s="197">
        <f>H21+I21</f>
        <v>176027.81199999998</v>
      </c>
      <c r="K21" s="197">
        <v>91851.815999999992</v>
      </c>
      <c r="L21" s="197">
        <f>J21+K21</f>
        <v>267879.62799999997</v>
      </c>
      <c r="M21" s="197">
        <v>97097.266999999993</v>
      </c>
      <c r="N21" s="199">
        <f t="shared" si="4"/>
        <v>0.13715765441959907</v>
      </c>
      <c r="O21" s="295">
        <f>G21*1.03</f>
        <v>375926.20184999995</v>
      </c>
      <c r="P21" s="295">
        <f>O21*1.03</f>
        <v>387203.98790549999</v>
      </c>
      <c r="Q21" s="198"/>
      <c r="S21" s="197">
        <f>X21+Y21</f>
        <v>0</v>
      </c>
      <c r="T21" s="197"/>
      <c r="U21" s="197"/>
      <c r="V21" s="197">
        <f>T21+U21</f>
        <v>0</v>
      </c>
      <c r="W21" s="216"/>
      <c r="X21" s="242">
        <f>V21+W21</f>
        <v>0</v>
      </c>
      <c r="Y21" s="197"/>
      <c r="AC21" s="250">
        <f>G21</f>
        <v>364976.89499999996</v>
      </c>
      <c r="AKT21" s="289"/>
      <c r="AKU21" s="289"/>
    </row>
    <row r="22" spans="1:983" s="196" customFormat="1" x14ac:dyDescent="0.35">
      <c r="A22" s="252" t="s">
        <v>235</v>
      </c>
      <c r="B22" s="294" t="s">
        <v>236</v>
      </c>
      <c r="C22" s="219" t="s">
        <v>218</v>
      </c>
      <c r="D22" s="197">
        <f>D23+D24</f>
        <v>7919663.3677181629</v>
      </c>
      <c r="E22" s="197">
        <f>E23+E24</f>
        <v>7770565.8639968131</v>
      </c>
      <c r="F22" s="199">
        <f t="shared" si="2"/>
        <v>-1.8826242581104592E-2</v>
      </c>
      <c r="G22" s="197">
        <f t="shared" ref="G22:M22" si="8">G23+G24</f>
        <v>8487395.5332903899</v>
      </c>
      <c r="H22" s="197">
        <f t="shared" si="8"/>
        <v>2033322.5568226622</v>
      </c>
      <c r="I22" s="197">
        <f t="shared" si="8"/>
        <v>2151278.1086432296</v>
      </c>
      <c r="J22" s="197">
        <f t="shared" si="8"/>
        <v>4184600.6654658918</v>
      </c>
      <c r="K22" s="197">
        <f t="shared" si="8"/>
        <v>2292591.6153538516</v>
      </c>
      <c r="L22" s="197">
        <f t="shared" si="8"/>
        <v>6477192.2808197439</v>
      </c>
      <c r="M22" s="197">
        <f t="shared" si="8"/>
        <v>2010203.2524706465</v>
      </c>
      <c r="N22" s="199">
        <f t="shared" si="4"/>
        <v>9.224935247185119E-2</v>
      </c>
      <c r="O22" s="197">
        <f>O23+O24</f>
        <v>8635766.3597646486</v>
      </c>
      <c r="P22" s="197">
        <f>P23+P24</f>
        <v>8808481.6869599409</v>
      </c>
      <c r="Q22" s="198"/>
      <c r="S22" s="197">
        <f t="shared" ref="S22:Y22" si="9">S23+S24</f>
        <v>0</v>
      </c>
      <c r="T22" s="197">
        <f t="shared" si="9"/>
        <v>0</v>
      </c>
      <c r="U22" s="197">
        <f t="shared" si="9"/>
        <v>0</v>
      </c>
      <c r="V22" s="197">
        <f t="shared" si="9"/>
        <v>0</v>
      </c>
      <c r="W22" s="197">
        <f t="shared" si="9"/>
        <v>0</v>
      </c>
      <c r="X22" s="197">
        <f t="shared" si="9"/>
        <v>0</v>
      </c>
      <c r="Y22" s="197">
        <f t="shared" si="9"/>
        <v>0</v>
      </c>
      <c r="Z22" s="250"/>
      <c r="AKT22" s="289"/>
      <c r="AKU22" s="289"/>
    </row>
    <row r="23" spans="1:983" s="263" customFormat="1" outlineLevel="1" x14ac:dyDescent="0.35">
      <c r="A23" s="248" t="s">
        <v>237</v>
      </c>
      <c r="B23" s="293" t="s">
        <v>238</v>
      </c>
      <c r="C23" s="246" t="s">
        <v>218</v>
      </c>
      <c r="D23" s="227">
        <v>6075831.6065123715</v>
      </c>
      <c r="E23" s="227">
        <v>6001446.3232762609</v>
      </c>
      <c r="F23" s="245">
        <f t="shared" si="2"/>
        <v>-1.224281514918564E-2</v>
      </c>
      <c r="G23" s="227">
        <f>H23+I23+K23+M23</f>
        <v>6512644.3135480005</v>
      </c>
      <c r="H23" s="227">
        <v>1559265.1624844084</v>
      </c>
      <c r="I23" s="227">
        <v>1650372.1863274276</v>
      </c>
      <c r="J23" s="227">
        <f>H23+I23</f>
        <v>3209637.348811836</v>
      </c>
      <c r="K23" s="227">
        <v>1759261.7368872724</v>
      </c>
      <c r="L23" s="227">
        <f>J23+K23</f>
        <v>4968899.0856991084</v>
      </c>
      <c r="M23" s="227">
        <v>1543745.2278488916</v>
      </c>
      <c r="N23" s="285">
        <f t="shared" si="4"/>
        <v>8.5179132285010686E-2</v>
      </c>
      <c r="O23" s="227">
        <f>G23*1.02</f>
        <v>6642897.1998189604</v>
      </c>
      <c r="P23" s="227">
        <f>O23*1.02</f>
        <v>6775755.1438153395</v>
      </c>
      <c r="Q23" s="244"/>
      <c r="R23" s="292"/>
      <c r="S23" s="216">
        <f>X23+Y23</f>
        <v>0</v>
      </c>
      <c r="T23" s="227"/>
      <c r="U23" s="227"/>
      <c r="V23" s="227">
        <f>T23+U23</f>
        <v>0</v>
      </c>
      <c r="W23" s="227"/>
      <c r="X23" s="242">
        <f>V23+W23</f>
        <v>0</v>
      </c>
      <c r="Y23" s="227"/>
      <c r="Z23" s="263">
        <f>G24/G23</f>
        <v>0.30321803627973232</v>
      </c>
      <c r="AA23" s="292"/>
      <c r="AB23" s="292"/>
      <c r="AC23" s="292">
        <f>G23*AC11</f>
        <v>6187012.0978706004</v>
      </c>
      <c r="AKT23" s="243"/>
      <c r="AKU23" s="243"/>
    </row>
    <row r="24" spans="1:983" s="196" customFormat="1" outlineLevel="1" x14ac:dyDescent="0.35">
      <c r="A24" s="234" t="s">
        <v>239</v>
      </c>
      <c r="B24" s="251" t="s">
        <v>240</v>
      </c>
      <c r="C24" s="237" t="s">
        <v>218</v>
      </c>
      <c r="D24" s="228">
        <v>1843831.7612057915</v>
      </c>
      <c r="E24" s="228">
        <v>1769119.5407205524</v>
      </c>
      <c r="F24" s="226">
        <f t="shared" si="2"/>
        <v>-4.0520085431428016E-2</v>
      </c>
      <c r="G24" s="228">
        <f>H24+I24+K24+M24</f>
        <v>1974751.2197423899</v>
      </c>
      <c r="H24" s="228">
        <v>474057.39433825394</v>
      </c>
      <c r="I24" s="228">
        <v>500905.92231580202</v>
      </c>
      <c r="J24" s="228">
        <f>H24+I24</f>
        <v>974963.31665405596</v>
      </c>
      <c r="K24" s="228">
        <v>533329.87846657902</v>
      </c>
      <c r="L24" s="228">
        <f>J24+K24</f>
        <v>1508293.195120635</v>
      </c>
      <c r="M24" s="228">
        <v>466458.02462175477</v>
      </c>
      <c r="N24" s="199">
        <f t="shared" si="4"/>
        <v>0.11623390861314256</v>
      </c>
      <c r="O24" s="228">
        <f>O23*0.3</f>
        <v>1992869.159945688</v>
      </c>
      <c r="P24" s="228">
        <f>P23*0.3</f>
        <v>2032726.5431446019</v>
      </c>
      <c r="Q24" s="236"/>
      <c r="S24" s="197">
        <f>X24+Y24</f>
        <v>0</v>
      </c>
      <c r="T24" s="228"/>
      <c r="U24" s="228"/>
      <c r="V24" s="228">
        <f>T24+U24</f>
        <v>0</v>
      </c>
      <c r="W24" s="228"/>
      <c r="X24" s="242">
        <f>V24+W24</f>
        <v>0</v>
      </c>
      <c r="Y24" s="228"/>
      <c r="AC24" s="250">
        <f>G24*AC11</f>
        <v>1876013.6587552703</v>
      </c>
      <c r="AKT24" s="181"/>
      <c r="AKU24" s="181"/>
    </row>
    <row r="25" spans="1:983" s="196" customFormat="1" outlineLevel="1" x14ac:dyDescent="0.35">
      <c r="A25" s="234"/>
      <c r="B25" s="206"/>
      <c r="C25" s="237"/>
      <c r="D25" s="228"/>
      <c r="E25" s="228"/>
      <c r="F25" s="205"/>
      <c r="G25" s="228"/>
      <c r="H25" s="228"/>
      <c r="I25" s="228"/>
      <c r="J25" s="228"/>
      <c r="K25" s="228"/>
      <c r="L25" s="228"/>
      <c r="M25" s="228"/>
      <c r="N25" s="199"/>
      <c r="O25" s="228"/>
      <c r="P25" s="228"/>
      <c r="Q25" s="236"/>
      <c r="R25" s="236"/>
      <c r="S25" s="228"/>
      <c r="T25" s="228"/>
      <c r="U25" s="228"/>
      <c r="V25" s="228"/>
      <c r="W25" s="228"/>
      <c r="X25" s="228"/>
      <c r="Y25" s="228"/>
      <c r="AKT25" s="181"/>
      <c r="AKU25" s="181"/>
    </row>
    <row r="26" spans="1:983" s="196" customFormat="1" x14ac:dyDescent="0.35">
      <c r="A26" s="252" t="s">
        <v>241</v>
      </c>
      <c r="B26" s="265" t="s">
        <v>242</v>
      </c>
      <c r="C26" s="219" t="s">
        <v>218</v>
      </c>
      <c r="D26" s="197">
        <f>SUM(D27:D33)</f>
        <v>653994.7293448</v>
      </c>
      <c r="E26" s="197">
        <f>SUM(E27:E33)</f>
        <v>767976.89133350505</v>
      </c>
      <c r="F26" s="199">
        <f>(E26-D26)/D26</f>
        <v>0.17428605594864238</v>
      </c>
      <c r="G26" s="340">
        <f t="shared" ref="G26:M26" si="10">SUM(G27:G33)</f>
        <v>727756.68756799994</v>
      </c>
      <c r="H26" s="197">
        <f t="shared" si="10"/>
        <v>187324.504892</v>
      </c>
      <c r="I26" s="197">
        <f t="shared" si="10"/>
        <v>191029.22889199998</v>
      </c>
      <c r="J26" s="197">
        <f t="shared" si="10"/>
        <v>346325.73378399998</v>
      </c>
      <c r="K26" s="197">
        <f t="shared" si="10"/>
        <v>199923.38289199997</v>
      </c>
      <c r="L26" s="197">
        <f t="shared" si="10"/>
        <v>530460.11667600006</v>
      </c>
      <c r="M26" s="197">
        <f t="shared" si="10"/>
        <v>212705.17089200002</v>
      </c>
      <c r="N26" s="199">
        <f>(G26-E26)/E26</f>
        <v>-5.2371632817840748E-2</v>
      </c>
      <c r="O26" s="197">
        <f>SUM(O27:O33)</f>
        <v>742311.82131936005</v>
      </c>
      <c r="P26" s="197">
        <f>SUM(P27:P33)</f>
        <v>757158.05774574727</v>
      </c>
      <c r="Q26" s="198"/>
      <c r="S26" s="197">
        <f t="shared" ref="S26:Y26" si="11">SUM(S27:S33)</f>
        <v>0</v>
      </c>
      <c r="T26" s="197">
        <f t="shared" si="11"/>
        <v>0</v>
      </c>
      <c r="U26" s="197">
        <f t="shared" si="11"/>
        <v>0</v>
      </c>
      <c r="V26" s="197">
        <f t="shared" si="11"/>
        <v>0</v>
      </c>
      <c r="W26" s="197">
        <f t="shared" si="11"/>
        <v>0</v>
      </c>
      <c r="X26" s="197">
        <f t="shared" si="11"/>
        <v>0</v>
      </c>
      <c r="Y26" s="197">
        <f t="shared" si="11"/>
        <v>0</v>
      </c>
      <c r="AC26" s="250">
        <f>G26*AC11</f>
        <v>691368.85318959993</v>
      </c>
      <c r="AKT26" s="181"/>
      <c r="AKU26" s="181"/>
    </row>
    <row r="27" spans="1:983" s="196" customFormat="1" ht="46.5" outlineLevel="1" x14ac:dyDescent="0.35">
      <c r="A27" s="234" t="s">
        <v>246</v>
      </c>
      <c r="B27" s="290" t="s">
        <v>244</v>
      </c>
      <c r="C27" s="237" t="s">
        <v>218</v>
      </c>
      <c r="D27" s="228">
        <v>19970.328224800003</v>
      </c>
      <c r="E27" s="228">
        <v>23896.456890576337</v>
      </c>
      <c r="F27" s="226">
        <f>(E27-D27)/D27</f>
        <v>0.19659810402618721</v>
      </c>
      <c r="G27" s="228">
        <f>H27+I27+K27+M27</f>
        <v>24793.4</v>
      </c>
      <c r="H27" s="228">
        <v>6806.9</v>
      </c>
      <c r="I27" s="228">
        <v>5759.5</v>
      </c>
      <c r="J27" s="228">
        <f>H27+I27</f>
        <v>12566.4</v>
      </c>
      <c r="K27" s="228">
        <v>5723.5</v>
      </c>
      <c r="L27" s="228">
        <f>J27+K27</f>
        <v>18289.900000000001</v>
      </c>
      <c r="M27" s="228">
        <v>6503.5</v>
      </c>
      <c r="N27" s="199">
        <f>(G27-E27)/E27</f>
        <v>3.7534564790539196E-2</v>
      </c>
      <c r="O27" s="228">
        <f t="shared" ref="O27:O34" si="12">G27*1.02</f>
        <v>25289.268000000004</v>
      </c>
      <c r="P27" s="228">
        <f t="shared" ref="P27:P34" si="13">O27*1.02</f>
        <v>25795.053360000005</v>
      </c>
      <c r="Q27" s="236"/>
      <c r="S27" s="228">
        <f>X27+Y27</f>
        <v>0</v>
      </c>
      <c r="T27" s="228"/>
      <c r="U27" s="228"/>
      <c r="V27" s="228">
        <f>T27+U27</f>
        <v>0</v>
      </c>
      <c r="W27" s="228"/>
      <c r="X27" s="242">
        <f>V27+W27</f>
        <v>0</v>
      </c>
      <c r="Y27" s="228"/>
      <c r="AKT27" s="181"/>
      <c r="AKU27" s="181"/>
    </row>
    <row r="28" spans="1:983" s="196" customFormat="1" x14ac:dyDescent="0.35">
      <c r="A28" s="234" t="s">
        <v>425</v>
      </c>
      <c r="B28" s="291" t="s">
        <v>245</v>
      </c>
      <c r="C28" s="237" t="s">
        <v>218</v>
      </c>
      <c r="D28" s="228">
        <v>26013.723480000001</v>
      </c>
      <c r="E28" s="228">
        <v>32357.876550000001</v>
      </c>
      <c r="F28" s="226">
        <f>(E28-D28)/D28</f>
        <v>0.24387716256296579</v>
      </c>
      <c r="G28" s="228">
        <f>H28+I28+K28+M28</f>
        <v>34313.22</v>
      </c>
      <c r="H28" s="228">
        <v>8553.99</v>
      </c>
      <c r="I28" s="228">
        <v>8875.99</v>
      </c>
      <c r="J28" s="228">
        <f>H28+I28</f>
        <v>17429.98</v>
      </c>
      <c r="K28" s="228">
        <v>8361.99</v>
      </c>
      <c r="L28" s="228">
        <f>J28+K28</f>
        <v>25791.97</v>
      </c>
      <c r="M28" s="228">
        <v>8521.25</v>
      </c>
      <c r="N28" s="199">
        <f>(G28-E28)/E28</f>
        <v>6.0428670187259254E-2</v>
      </c>
      <c r="O28" s="228">
        <f t="shared" si="12"/>
        <v>34999.484400000001</v>
      </c>
      <c r="P28" s="228">
        <f t="shared" si="13"/>
        <v>35699.474088000003</v>
      </c>
      <c r="Q28" s="236"/>
      <c r="S28" s="228">
        <f>X28+Y28</f>
        <v>0</v>
      </c>
      <c r="T28" s="228"/>
      <c r="U28" s="228"/>
      <c r="V28" s="228">
        <f>T28+U28</f>
        <v>0</v>
      </c>
      <c r="W28" s="228"/>
      <c r="X28" s="242">
        <f>V28+W28</f>
        <v>0</v>
      </c>
      <c r="Y28" s="228"/>
      <c r="AKT28" s="181"/>
      <c r="AKU28" s="181"/>
    </row>
    <row r="29" spans="1:983" s="196" customFormat="1" x14ac:dyDescent="0.35">
      <c r="A29" s="234" t="s">
        <v>424</v>
      </c>
      <c r="B29" s="291" t="s">
        <v>250</v>
      </c>
      <c r="C29" s="237"/>
      <c r="D29" s="228"/>
      <c r="E29" s="228">
        <v>349622.64430738002</v>
      </c>
      <c r="F29" s="226"/>
      <c r="G29" s="228"/>
      <c r="H29" s="228">
        <v>15812</v>
      </c>
      <c r="I29" s="228">
        <v>16216</v>
      </c>
      <c r="J29" s="228"/>
      <c r="K29" s="228">
        <v>15789</v>
      </c>
      <c r="L29" s="228"/>
      <c r="M29" s="228">
        <v>15408.6</v>
      </c>
      <c r="N29" s="199"/>
      <c r="O29" s="228">
        <f t="shared" si="12"/>
        <v>0</v>
      </c>
      <c r="P29" s="228">
        <f t="shared" si="13"/>
        <v>0</v>
      </c>
      <c r="Q29" s="236"/>
      <c r="S29" s="228"/>
      <c r="T29" s="228"/>
      <c r="U29" s="228"/>
      <c r="V29" s="228"/>
      <c r="W29" s="228"/>
      <c r="X29" s="242"/>
      <c r="Y29" s="228"/>
      <c r="AKT29" s="181"/>
      <c r="AKU29" s="181"/>
    </row>
    <row r="30" spans="1:983" s="196" customFormat="1" outlineLevel="1" x14ac:dyDescent="0.35">
      <c r="A30" s="234" t="s">
        <v>243</v>
      </c>
      <c r="B30" s="291" t="s">
        <v>247</v>
      </c>
      <c r="C30" s="237" t="s">
        <v>218</v>
      </c>
      <c r="D30" s="228">
        <v>331364.55948</v>
      </c>
      <c r="E30" s="228">
        <v>245586.90953</v>
      </c>
      <c r="F30" s="226">
        <f>(E30-D30)/D30</f>
        <v>-0.25886187130153016</v>
      </c>
      <c r="G30" s="228">
        <f>H30+I30+K30+M30</f>
        <v>356408.36</v>
      </c>
      <c r="H30" s="228">
        <v>79890.959999999992</v>
      </c>
      <c r="I30" s="228">
        <v>90635</v>
      </c>
      <c r="J30" s="228">
        <f>H30+I30</f>
        <v>170525.96</v>
      </c>
      <c r="K30" s="228">
        <v>90382.5</v>
      </c>
      <c r="L30" s="228">
        <f>J30+K30</f>
        <v>260908.46</v>
      </c>
      <c r="M30" s="228">
        <v>95499.9</v>
      </c>
      <c r="N30" s="199">
        <f>(G30-E30)/E30</f>
        <v>0.45125145587803583</v>
      </c>
      <c r="O30" s="228">
        <f t="shared" si="12"/>
        <v>363536.52720000001</v>
      </c>
      <c r="P30" s="228">
        <f t="shared" si="13"/>
        <v>370807.257744</v>
      </c>
      <c r="Q30" s="236"/>
      <c r="S30" s="228">
        <f>X30+Y30</f>
        <v>0</v>
      </c>
      <c r="T30" s="228"/>
      <c r="U30" s="228"/>
      <c r="V30" s="228">
        <f>T30+U30</f>
        <v>0</v>
      </c>
      <c r="W30" s="228"/>
      <c r="X30" s="242">
        <f>V30+W30</f>
        <v>0</v>
      </c>
      <c r="Y30" s="228"/>
      <c r="AKT30" s="181"/>
      <c r="AKU30" s="181"/>
    </row>
    <row r="31" spans="1:983" s="263" customFormat="1" outlineLevel="1" x14ac:dyDescent="0.35">
      <c r="A31" s="234" t="s">
        <v>248</v>
      </c>
      <c r="B31" s="290" t="s">
        <v>249</v>
      </c>
      <c r="C31" s="237" t="s">
        <v>218</v>
      </c>
      <c r="D31" s="227">
        <v>232017.28816</v>
      </c>
      <c r="E31" s="227">
        <v>63608.696928378704</v>
      </c>
      <c r="F31" s="245">
        <f>(E31-D31)/D31</f>
        <v>-0.72584501166777748</v>
      </c>
      <c r="G31" s="227">
        <f>H31+I31+K31+M31</f>
        <v>259341.34756800003</v>
      </c>
      <c r="H31" s="227">
        <v>63351.164892000001</v>
      </c>
      <c r="I31" s="227">
        <v>56125.748892000003</v>
      </c>
      <c r="J31" s="227">
        <f>H31+I31</f>
        <v>119476.913784</v>
      </c>
      <c r="K31" s="227">
        <v>66431.902891999998</v>
      </c>
      <c r="L31" s="227">
        <f>J31+K31</f>
        <v>185908.81667600002</v>
      </c>
      <c r="M31" s="227">
        <v>73432.530891999995</v>
      </c>
      <c r="N31" s="199">
        <f>(G31-E31)/E31</f>
        <v>3.077136619541347</v>
      </c>
      <c r="O31" s="228">
        <f t="shared" si="12"/>
        <v>264528.17451936001</v>
      </c>
      <c r="P31" s="228">
        <f t="shared" si="13"/>
        <v>269818.73800974723</v>
      </c>
      <c r="Q31" s="244"/>
      <c r="S31" s="227">
        <f>X31+Y31</f>
        <v>0</v>
      </c>
      <c r="T31" s="227"/>
      <c r="U31" s="227"/>
      <c r="V31" s="227">
        <f>T31+U31</f>
        <v>0</v>
      </c>
      <c r="W31" s="227"/>
      <c r="X31" s="242">
        <f>V31+W31</f>
        <v>0</v>
      </c>
      <c r="Y31" s="227"/>
      <c r="AKT31" s="243"/>
      <c r="AKU31" s="243"/>
    </row>
    <row r="32" spans="1:983" s="196" customFormat="1" hidden="1" outlineLevel="1" x14ac:dyDescent="0.35">
      <c r="A32" s="234" t="s">
        <v>423</v>
      </c>
      <c r="B32" s="290" t="s">
        <v>251</v>
      </c>
      <c r="C32" s="237" t="s">
        <v>218</v>
      </c>
      <c r="D32" s="228">
        <v>0</v>
      </c>
      <c r="E32" s="228"/>
      <c r="F32" s="226"/>
      <c r="G32" s="227">
        <f>H32+I32+K32+M32</f>
        <v>0</v>
      </c>
      <c r="H32" s="228"/>
      <c r="I32" s="228"/>
      <c r="J32" s="227">
        <f>H32+I32</f>
        <v>0</v>
      </c>
      <c r="K32" s="228"/>
      <c r="L32" s="227">
        <f>J32+K32</f>
        <v>0</v>
      </c>
      <c r="M32" s="228"/>
      <c r="N32" s="199"/>
      <c r="O32" s="228">
        <f t="shared" si="12"/>
        <v>0</v>
      </c>
      <c r="P32" s="228">
        <f t="shared" si="13"/>
        <v>0</v>
      </c>
      <c r="Q32" s="236"/>
      <c r="S32" s="227">
        <f>X32+Y32</f>
        <v>0</v>
      </c>
      <c r="T32" s="227"/>
      <c r="U32" s="228"/>
      <c r="V32" s="227">
        <f>T32+U32</f>
        <v>0</v>
      </c>
      <c r="W32" s="228"/>
      <c r="X32" s="242">
        <f>V32+W32</f>
        <v>0</v>
      </c>
      <c r="Y32" s="228"/>
      <c r="AKT32" s="181"/>
      <c r="AKU32" s="181"/>
    </row>
    <row r="33" spans="1:983" s="196" customFormat="1" outlineLevel="1" x14ac:dyDescent="0.35">
      <c r="A33" s="234" t="s">
        <v>423</v>
      </c>
      <c r="B33" s="290" t="s">
        <v>252</v>
      </c>
      <c r="C33" s="237" t="s">
        <v>218</v>
      </c>
      <c r="D33" s="228">
        <v>44628.83</v>
      </c>
      <c r="E33" s="228">
        <v>52904.307127170003</v>
      </c>
      <c r="F33" s="226">
        <f t="shared" ref="F33:F48" si="14">(E33-D33)/D33</f>
        <v>0.18542895090841505</v>
      </c>
      <c r="G33" s="227">
        <f>H33+I33+K33+M33</f>
        <v>52900.36</v>
      </c>
      <c r="H33" s="228">
        <v>12909.49</v>
      </c>
      <c r="I33" s="228">
        <v>13416.99</v>
      </c>
      <c r="J33" s="227">
        <f>H33+I33</f>
        <v>26326.48</v>
      </c>
      <c r="K33" s="228">
        <v>13234.49</v>
      </c>
      <c r="L33" s="227">
        <f>J33+K33</f>
        <v>39560.97</v>
      </c>
      <c r="M33" s="228">
        <v>13339.39</v>
      </c>
      <c r="N33" s="199">
        <f t="shared" ref="N33:N48" si="15">(G33-E33)/E33</f>
        <v>-7.460880567841484E-5</v>
      </c>
      <c r="O33" s="228">
        <f t="shared" si="12"/>
        <v>53958.367200000001</v>
      </c>
      <c r="P33" s="228">
        <f t="shared" si="13"/>
        <v>55037.534544000002</v>
      </c>
      <c r="Q33" s="236"/>
      <c r="S33" s="227">
        <f>X33+Y33</f>
        <v>0</v>
      </c>
      <c r="T33" s="227"/>
      <c r="U33" s="228"/>
      <c r="V33" s="227">
        <f>T33+U33</f>
        <v>0</v>
      </c>
      <c r="W33" s="228"/>
      <c r="X33" s="242">
        <f>V33+W33</f>
        <v>0</v>
      </c>
      <c r="Y33" s="228"/>
      <c r="AKT33" s="181"/>
      <c r="AKU33" s="181"/>
    </row>
    <row r="34" spans="1:983" s="196" customFormat="1" x14ac:dyDescent="0.35">
      <c r="A34" s="252" t="s">
        <v>253</v>
      </c>
      <c r="B34" s="265" t="s">
        <v>254</v>
      </c>
      <c r="C34" s="219" t="s">
        <v>218</v>
      </c>
      <c r="D34" s="197">
        <v>4421209</v>
      </c>
      <c r="E34" s="197">
        <v>4227639.5053312536</v>
      </c>
      <c r="F34" s="199">
        <f t="shared" si="14"/>
        <v>-4.3782027646452899E-2</v>
      </c>
      <c r="G34" s="197">
        <f>H34+I34+K34+M34</f>
        <v>4950375.0811700001</v>
      </c>
      <c r="H34" s="197">
        <v>1193312.96</v>
      </c>
      <c r="I34" s="197">
        <v>1219703.44</v>
      </c>
      <c r="J34" s="197">
        <f>H34+I34</f>
        <v>2413016.4</v>
      </c>
      <c r="K34" s="197">
        <v>1252490.5</v>
      </c>
      <c r="L34" s="197">
        <f>J34+K34</f>
        <v>3665506.9</v>
      </c>
      <c r="M34" s="197">
        <v>1284868.18117</v>
      </c>
      <c r="N34" s="199">
        <f t="shared" si="15"/>
        <v>0.17095487326375455</v>
      </c>
      <c r="O34" s="228">
        <f t="shared" si="12"/>
        <v>5049382.5827934006</v>
      </c>
      <c r="P34" s="228">
        <f t="shared" si="13"/>
        <v>5150370.2344492683</v>
      </c>
      <c r="Q34" s="198"/>
      <c r="S34" s="197">
        <f>X34+Y34</f>
        <v>0</v>
      </c>
      <c r="T34" s="197"/>
      <c r="U34" s="197"/>
      <c r="V34" s="197">
        <f>T34+U34</f>
        <v>0</v>
      </c>
      <c r="W34" s="197"/>
      <c r="X34" s="242">
        <f>V34+W34</f>
        <v>0</v>
      </c>
      <c r="Y34" s="197"/>
      <c r="AC34" s="250">
        <f>G34</f>
        <v>4950375.0811700001</v>
      </c>
      <c r="AKT34" s="289"/>
      <c r="AKU34" s="289"/>
    </row>
    <row r="35" spans="1:983" s="263" customFormat="1" x14ac:dyDescent="0.35">
      <c r="A35" s="288" t="s">
        <v>255</v>
      </c>
      <c r="B35" s="287" t="s">
        <v>256</v>
      </c>
      <c r="C35" s="286" t="s">
        <v>218</v>
      </c>
      <c r="D35" s="216">
        <f>SUM(D36:D39)+D41</f>
        <v>1314232.44655</v>
      </c>
      <c r="E35" s="216">
        <f>SUM(E36:E39)+E41</f>
        <v>1357596.9004568972</v>
      </c>
      <c r="F35" s="285">
        <f t="shared" si="14"/>
        <v>3.2996030512512098E-2</v>
      </c>
      <c r="G35" s="216">
        <f t="shared" ref="G35:M35" si="16">SUM(G36:G39)+G41</f>
        <v>1347859.3914000001</v>
      </c>
      <c r="H35" s="216">
        <f t="shared" si="16"/>
        <v>336434.29658999993</v>
      </c>
      <c r="I35" s="216">
        <f t="shared" si="16"/>
        <v>337145.28658999992</v>
      </c>
      <c r="J35" s="216">
        <f t="shared" si="16"/>
        <v>673579.58317999984</v>
      </c>
      <c r="K35" s="216">
        <f t="shared" si="16"/>
        <v>337085.0865899999</v>
      </c>
      <c r="L35" s="216">
        <f t="shared" si="16"/>
        <v>1010664.66977</v>
      </c>
      <c r="M35" s="216">
        <f t="shared" si="16"/>
        <v>337194.72162999999</v>
      </c>
      <c r="N35" s="285">
        <f t="shared" si="15"/>
        <v>-7.1726070187844351E-3</v>
      </c>
      <c r="O35" s="216">
        <f>SUM(O36:O39)+O41</f>
        <v>1374816.579228</v>
      </c>
      <c r="P35" s="216">
        <f>SUM(P36:P39)+P41</f>
        <v>1402312.91081256</v>
      </c>
      <c r="Q35" s="215"/>
      <c r="S35" s="216">
        <f t="shared" ref="S35:Y35" si="17">SUM(S36:S39)+S41</f>
        <v>0</v>
      </c>
      <c r="T35" s="216">
        <f t="shared" si="17"/>
        <v>0</v>
      </c>
      <c r="U35" s="216">
        <f t="shared" si="17"/>
        <v>0</v>
      </c>
      <c r="V35" s="216">
        <f t="shared" si="17"/>
        <v>0</v>
      </c>
      <c r="W35" s="216">
        <f t="shared" si="17"/>
        <v>0</v>
      </c>
      <c r="X35" s="216">
        <f t="shared" si="17"/>
        <v>0</v>
      </c>
      <c r="Y35" s="216">
        <f t="shared" si="17"/>
        <v>0</v>
      </c>
      <c r="AC35" s="292">
        <f>G35*AC11</f>
        <v>1280466.4218300001</v>
      </c>
      <c r="AKT35" s="243"/>
      <c r="AKU35" s="243"/>
    </row>
    <row r="36" spans="1:983" s="263" customFormat="1" x14ac:dyDescent="0.35">
      <c r="A36" s="248" t="s">
        <v>257</v>
      </c>
      <c r="B36" s="278" t="s">
        <v>258</v>
      </c>
      <c r="C36" s="246" t="s">
        <v>218</v>
      </c>
      <c r="D36" s="227">
        <v>765294.99600000004</v>
      </c>
      <c r="E36" s="227">
        <v>950178.83715000004</v>
      </c>
      <c r="F36" s="245">
        <f t="shared" si="14"/>
        <v>0.24158506473495872</v>
      </c>
      <c r="G36" s="227">
        <f t="shared" ref="G36:G41" si="18">H36+I36+K36+M36</f>
        <v>840350.25200000009</v>
      </c>
      <c r="H36" s="227">
        <v>210085.788</v>
      </c>
      <c r="I36" s="227">
        <v>210087.788</v>
      </c>
      <c r="J36" s="227">
        <f t="shared" ref="J36:J41" si="19">H36+I36</f>
        <v>420173.576</v>
      </c>
      <c r="K36" s="227">
        <v>210088.788</v>
      </c>
      <c r="L36" s="227">
        <f t="shared" ref="L36:L41" si="20">J36+K36</f>
        <v>630262.36400000006</v>
      </c>
      <c r="M36" s="227">
        <v>210087.88800000001</v>
      </c>
      <c r="N36" s="245">
        <f t="shared" si="15"/>
        <v>-0.11558727773755062</v>
      </c>
      <c r="O36" s="228">
        <f t="shared" ref="O36:O41" si="21">G36*1.02</f>
        <v>857157.25704000005</v>
      </c>
      <c r="P36" s="228">
        <f t="shared" ref="P36:P41" si="22">O36*1.02</f>
        <v>874300.4021808001</v>
      </c>
      <c r="Q36" s="244"/>
      <c r="S36" s="227">
        <f t="shared" ref="S36:S41" si="23">X36+Y36</f>
        <v>0</v>
      </c>
      <c r="T36" s="227"/>
      <c r="U36" s="227"/>
      <c r="V36" s="227">
        <f t="shared" ref="V36:V41" si="24">T36+U36</f>
        <v>0</v>
      </c>
      <c r="W36" s="227"/>
      <c r="X36" s="242">
        <f t="shared" ref="X36:X41" si="25">V36+W36</f>
        <v>0</v>
      </c>
      <c r="Y36" s="227"/>
      <c r="AKT36" s="243"/>
      <c r="AKU36" s="243"/>
    </row>
    <row r="37" spans="1:983" s="263" customFormat="1" outlineLevel="1" x14ac:dyDescent="0.35">
      <c r="A37" s="248" t="s">
        <v>259</v>
      </c>
      <c r="B37" s="278" t="s">
        <v>260</v>
      </c>
      <c r="C37" s="246" t="s">
        <v>218</v>
      </c>
      <c r="D37" s="227">
        <v>235342.05124</v>
      </c>
      <c r="E37" s="227">
        <v>244341.05995411091</v>
      </c>
      <c r="F37" s="245">
        <f t="shared" si="14"/>
        <v>3.8237997275437155E-2</v>
      </c>
      <c r="G37" s="227">
        <f t="shared" si="18"/>
        <v>285221.11</v>
      </c>
      <c r="H37" s="227">
        <v>70734.460009999995</v>
      </c>
      <c r="I37" s="227">
        <v>71484.45001</v>
      </c>
      <c r="J37" s="227">
        <f t="shared" si="19"/>
        <v>142218.91002000001</v>
      </c>
      <c r="K37" s="227">
        <v>71415.45001</v>
      </c>
      <c r="L37" s="227">
        <f t="shared" si="20"/>
        <v>213634.36003000001</v>
      </c>
      <c r="M37" s="227">
        <v>71586.749970000004</v>
      </c>
      <c r="N37" s="245">
        <f t="shared" si="15"/>
        <v>0.16730732875418752</v>
      </c>
      <c r="O37" s="228">
        <f t="shared" si="21"/>
        <v>290925.53220000002</v>
      </c>
      <c r="P37" s="228">
        <f t="shared" si="22"/>
        <v>296744.04284400004</v>
      </c>
      <c r="Q37" s="244"/>
      <c r="S37" s="227">
        <f t="shared" si="23"/>
        <v>0</v>
      </c>
      <c r="T37" s="227"/>
      <c r="U37" s="227"/>
      <c r="V37" s="227">
        <f t="shared" si="24"/>
        <v>0</v>
      </c>
      <c r="W37" s="227"/>
      <c r="X37" s="242">
        <f t="shared" si="25"/>
        <v>0</v>
      </c>
      <c r="Y37" s="227"/>
      <c r="AKT37" s="243"/>
      <c r="AKU37" s="243"/>
    </row>
    <row r="38" spans="1:983" s="263" customFormat="1" outlineLevel="1" x14ac:dyDescent="0.35">
      <c r="A38" s="248" t="s">
        <v>422</v>
      </c>
      <c r="B38" s="278" t="s">
        <v>262</v>
      </c>
      <c r="C38" s="246" t="s">
        <v>218</v>
      </c>
      <c r="D38" s="227">
        <v>344.97019999999998</v>
      </c>
      <c r="E38" s="227">
        <v>691.65708000000006</v>
      </c>
      <c r="F38" s="245">
        <f t="shared" si="14"/>
        <v>1.0049763138960992</v>
      </c>
      <c r="G38" s="227">
        <f t="shared" si="18"/>
        <v>1287.1840400000001</v>
      </c>
      <c r="H38" s="227">
        <v>322.29600000000005</v>
      </c>
      <c r="I38" s="227">
        <v>321.29600000000005</v>
      </c>
      <c r="J38" s="227">
        <f t="shared" si="19"/>
        <v>643.5920000000001</v>
      </c>
      <c r="K38" s="227">
        <v>321.29600000000005</v>
      </c>
      <c r="L38" s="227">
        <f t="shared" si="20"/>
        <v>964.88800000000015</v>
      </c>
      <c r="M38" s="227">
        <v>322.29604000000006</v>
      </c>
      <c r="N38" s="245">
        <f t="shared" si="15"/>
        <v>0.86101476760709217</v>
      </c>
      <c r="O38" s="228">
        <f t="shared" si="21"/>
        <v>1312.9277208000001</v>
      </c>
      <c r="P38" s="228">
        <f t="shared" si="22"/>
        <v>1339.186275216</v>
      </c>
      <c r="Q38" s="244"/>
      <c r="S38" s="227">
        <f t="shared" si="23"/>
        <v>0</v>
      </c>
      <c r="T38" s="227"/>
      <c r="U38" s="227"/>
      <c r="V38" s="227">
        <f t="shared" si="24"/>
        <v>0</v>
      </c>
      <c r="W38" s="227"/>
      <c r="X38" s="242">
        <f t="shared" si="25"/>
        <v>0</v>
      </c>
      <c r="Y38" s="227"/>
      <c r="AKT38" s="243"/>
      <c r="AKU38" s="243"/>
    </row>
    <row r="39" spans="1:983" s="263" customFormat="1" outlineLevel="1" x14ac:dyDescent="0.35">
      <c r="A39" s="248" t="s">
        <v>261</v>
      </c>
      <c r="B39" s="278" t="s">
        <v>264</v>
      </c>
      <c r="C39" s="246" t="s">
        <v>218</v>
      </c>
      <c r="D39" s="227">
        <v>290217.39648</v>
      </c>
      <c r="E39" s="227">
        <v>140360.01999999999</v>
      </c>
      <c r="F39" s="245">
        <f t="shared" si="14"/>
        <v>-0.51636248652767192</v>
      </c>
      <c r="G39" s="227">
        <f t="shared" si="18"/>
        <v>195127.00007999997</v>
      </c>
      <c r="H39" s="227">
        <v>48778.398739999997</v>
      </c>
      <c r="I39" s="227">
        <v>48778.398739999997</v>
      </c>
      <c r="J39" s="227">
        <f t="shared" si="19"/>
        <v>97556.797479999994</v>
      </c>
      <c r="K39" s="227">
        <v>48795.398739999997</v>
      </c>
      <c r="L39" s="227">
        <f t="shared" si="20"/>
        <v>146352.19621999998</v>
      </c>
      <c r="M39" s="227">
        <v>48774.80386</v>
      </c>
      <c r="N39" s="245">
        <f t="shared" si="15"/>
        <v>0.39018931516253691</v>
      </c>
      <c r="O39" s="228">
        <f t="shared" si="21"/>
        <v>199029.54008159996</v>
      </c>
      <c r="P39" s="228">
        <f t="shared" si="22"/>
        <v>203010.13088323196</v>
      </c>
      <c r="Q39" s="244"/>
      <c r="S39" s="227">
        <f t="shared" si="23"/>
        <v>0</v>
      </c>
      <c r="T39" s="227"/>
      <c r="U39" s="227"/>
      <c r="V39" s="227">
        <f t="shared" si="24"/>
        <v>0</v>
      </c>
      <c r="W39" s="227"/>
      <c r="X39" s="242">
        <f t="shared" si="25"/>
        <v>0</v>
      </c>
      <c r="Y39" s="227"/>
      <c r="AKT39" s="243"/>
      <c r="AKU39" s="243"/>
    </row>
    <row r="40" spans="1:983" s="279" customFormat="1" outlineLevel="1" x14ac:dyDescent="0.35">
      <c r="A40" s="284"/>
      <c r="B40" s="283" t="s">
        <v>265</v>
      </c>
      <c r="C40" s="282" t="s">
        <v>218</v>
      </c>
      <c r="D40" s="242">
        <v>256273.05900000001</v>
      </c>
      <c r="E40" s="242">
        <v>116611.09396999997</v>
      </c>
      <c r="F40" s="245">
        <f t="shared" si="14"/>
        <v>-0.54497326240601829</v>
      </c>
      <c r="G40" s="242">
        <f t="shared" si="18"/>
        <v>180750</v>
      </c>
      <c r="H40" s="242">
        <v>45187.5</v>
      </c>
      <c r="I40" s="242">
        <v>45187.5</v>
      </c>
      <c r="J40" s="242">
        <f t="shared" si="19"/>
        <v>90375</v>
      </c>
      <c r="K40" s="242">
        <v>45187.5</v>
      </c>
      <c r="L40" s="242">
        <f t="shared" si="20"/>
        <v>135562.5</v>
      </c>
      <c r="M40" s="242">
        <v>45187.5</v>
      </c>
      <c r="N40" s="245">
        <f t="shared" si="15"/>
        <v>0.55002404871101518</v>
      </c>
      <c r="O40" s="228">
        <f t="shared" si="21"/>
        <v>184365</v>
      </c>
      <c r="P40" s="228">
        <f t="shared" si="22"/>
        <v>188052.30000000002</v>
      </c>
      <c r="Q40" s="281"/>
      <c r="S40" s="242">
        <f t="shared" si="23"/>
        <v>0</v>
      </c>
      <c r="T40" s="242"/>
      <c r="U40" s="242"/>
      <c r="V40" s="242">
        <f t="shared" si="24"/>
        <v>0</v>
      </c>
      <c r="W40" s="227"/>
      <c r="X40" s="242">
        <f t="shared" si="25"/>
        <v>0</v>
      </c>
      <c r="Y40" s="242"/>
      <c r="AKT40" s="280"/>
      <c r="AKU40" s="280"/>
    </row>
    <row r="41" spans="1:983" s="263" customFormat="1" outlineLevel="1" x14ac:dyDescent="0.35">
      <c r="A41" s="248" t="s">
        <v>266</v>
      </c>
      <c r="B41" s="278" t="s">
        <v>267</v>
      </c>
      <c r="C41" s="246" t="s">
        <v>218</v>
      </c>
      <c r="D41" s="227">
        <v>23033.032629999998</v>
      </c>
      <c r="E41" s="227">
        <v>22025.326272786122</v>
      </c>
      <c r="F41" s="245">
        <f t="shared" si="14"/>
        <v>-4.3750485374703177E-2</v>
      </c>
      <c r="G41" s="227">
        <f t="shared" si="18"/>
        <v>25873.845279999998</v>
      </c>
      <c r="H41" s="227">
        <v>6513.3538399999998</v>
      </c>
      <c r="I41" s="227">
        <v>6473.3538399999998</v>
      </c>
      <c r="J41" s="227">
        <f t="shared" si="19"/>
        <v>12986.70768</v>
      </c>
      <c r="K41" s="227">
        <v>6464.153839999999</v>
      </c>
      <c r="L41" s="227">
        <f t="shared" si="20"/>
        <v>19450.861519999999</v>
      </c>
      <c r="M41" s="227">
        <v>6422.9837599999992</v>
      </c>
      <c r="N41" s="245">
        <f t="shared" si="15"/>
        <v>0.17473153221657373</v>
      </c>
      <c r="O41" s="228">
        <f t="shared" si="21"/>
        <v>26391.322185599998</v>
      </c>
      <c r="P41" s="228">
        <f t="shared" si="22"/>
        <v>26919.148629312</v>
      </c>
      <c r="Q41" s="244"/>
      <c r="S41" s="227">
        <f t="shared" si="23"/>
        <v>0</v>
      </c>
      <c r="T41" s="227"/>
      <c r="U41" s="227"/>
      <c r="V41" s="227">
        <f t="shared" si="24"/>
        <v>0</v>
      </c>
      <c r="W41" s="227"/>
      <c r="X41" s="242">
        <f t="shared" si="25"/>
        <v>0</v>
      </c>
      <c r="Y41" s="227"/>
      <c r="AKT41" s="243"/>
      <c r="AKU41" s="243"/>
    </row>
    <row r="42" spans="1:983" s="196" customFormat="1" x14ac:dyDescent="0.35">
      <c r="A42" s="252" t="s">
        <v>268</v>
      </c>
      <c r="B42" s="277" t="s">
        <v>269</v>
      </c>
      <c r="C42" s="219" t="s">
        <v>218</v>
      </c>
      <c r="D42" s="197">
        <f>SUM(D43:D46)</f>
        <v>392457.35593999992</v>
      </c>
      <c r="E42" s="197">
        <f>SUM(E43:E46)</f>
        <v>416530.50310009165</v>
      </c>
      <c r="F42" s="199">
        <f t="shared" si="14"/>
        <v>6.1339523379381131E-2</v>
      </c>
      <c r="G42" s="197">
        <f t="shared" ref="G42:M42" si="26">SUM(G43:G46)</f>
        <v>432156.68</v>
      </c>
      <c r="H42" s="197">
        <f t="shared" si="26"/>
        <v>114833.588</v>
      </c>
      <c r="I42" s="197">
        <f t="shared" si="26"/>
        <v>104450.41800000001</v>
      </c>
      <c r="J42" s="197">
        <f t="shared" si="26"/>
        <v>219284.00600000002</v>
      </c>
      <c r="K42" s="197">
        <f t="shared" si="26"/>
        <v>102968.87899999999</v>
      </c>
      <c r="L42" s="197">
        <f t="shared" si="26"/>
        <v>322252.88500000001</v>
      </c>
      <c r="M42" s="197">
        <f t="shared" si="26"/>
        <v>109903.795</v>
      </c>
      <c r="N42" s="199">
        <f t="shared" si="15"/>
        <v>3.7515084210179434E-2</v>
      </c>
      <c r="O42" s="197">
        <f>SUM(O43:O46)</f>
        <v>440799.81360000005</v>
      </c>
      <c r="P42" s="197">
        <f>SUM(P43:P46)</f>
        <v>449615.80987200001</v>
      </c>
      <c r="Q42" s="198"/>
      <c r="S42" s="197">
        <f t="shared" ref="S42:Y42" si="27">SUM(S43:S46)</f>
        <v>0</v>
      </c>
      <c r="T42" s="197">
        <f t="shared" si="27"/>
        <v>0</v>
      </c>
      <c r="U42" s="197">
        <f t="shared" si="27"/>
        <v>0</v>
      </c>
      <c r="V42" s="197">
        <f t="shared" si="27"/>
        <v>0</v>
      </c>
      <c r="W42" s="197">
        <f t="shared" si="27"/>
        <v>0</v>
      </c>
      <c r="X42" s="197">
        <f t="shared" si="27"/>
        <v>0</v>
      </c>
      <c r="Y42" s="197">
        <f t="shared" si="27"/>
        <v>0</v>
      </c>
      <c r="AC42" s="250">
        <f>G42*AC11</f>
        <v>410548.84599999996</v>
      </c>
      <c r="AKT42" s="181"/>
      <c r="AKU42" s="181"/>
    </row>
    <row r="43" spans="1:983" s="196" customFormat="1" outlineLevel="1" x14ac:dyDescent="0.35">
      <c r="A43" s="234" t="s">
        <v>270</v>
      </c>
      <c r="B43" s="262" t="s">
        <v>421</v>
      </c>
      <c r="C43" s="237" t="s">
        <v>218</v>
      </c>
      <c r="D43" s="228">
        <v>195126.88609999997</v>
      </c>
      <c r="E43" s="228">
        <v>216842.33472009163</v>
      </c>
      <c r="F43" s="226">
        <f t="shared" si="14"/>
        <v>0.11128885954220975</v>
      </c>
      <c r="G43" s="341">
        <f>H43+I43+K43+M43</f>
        <v>225777.76</v>
      </c>
      <c r="H43" s="228">
        <v>65386.582000000009</v>
      </c>
      <c r="I43" s="228">
        <v>51657.837</v>
      </c>
      <c r="J43" s="228">
        <f>H43+I43</f>
        <v>117044.41900000001</v>
      </c>
      <c r="K43" s="228">
        <v>52362.468000000001</v>
      </c>
      <c r="L43" s="228">
        <f>J43+K43</f>
        <v>169406.88700000002</v>
      </c>
      <c r="M43" s="228">
        <v>56370.873</v>
      </c>
      <c r="N43" s="226">
        <f t="shared" si="15"/>
        <v>4.1207014725434338E-2</v>
      </c>
      <c r="O43" s="228">
        <f>G43*1.02</f>
        <v>230293.31520000001</v>
      </c>
      <c r="P43" s="228">
        <f>O43*1.02</f>
        <v>234899.18150400001</v>
      </c>
      <c r="Q43" s="236"/>
      <c r="S43" s="228">
        <f>X43+Y43</f>
        <v>0</v>
      </c>
      <c r="T43" s="228"/>
      <c r="U43" s="228"/>
      <c r="V43" s="228">
        <f>T43+U43</f>
        <v>0</v>
      </c>
      <c r="W43" s="227"/>
      <c r="X43" s="242">
        <f>V43+W43</f>
        <v>0</v>
      </c>
      <c r="Y43" s="228"/>
      <c r="AC43" s="250">
        <f>G43*AC11</f>
        <v>214488.872</v>
      </c>
      <c r="AKT43" s="181"/>
      <c r="AKU43" s="181"/>
    </row>
    <row r="44" spans="1:983" s="196" customFormat="1" outlineLevel="1" x14ac:dyDescent="0.35">
      <c r="A44" s="234" t="s">
        <v>272</v>
      </c>
      <c r="B44" s="262" t="s">
        <v>273</v>
      </c>
      <c r="C44" s="237" t="s">
        <v>218</v>
      </c>
      <c r="D44" s="228">
        <v>50878.980030000006</v>
      </c>
      <c r="E44" s="228">
        <v>49528.38248</v>
      </c>
      <c r="F44" s="226">
        <f t="shared" si="14"/>
        <v>-2.6545295310630181E-2</v>
      </c>
      <c r="G44" s="228">
        <f>H44+I44+K44+M44</f>
        <v>50665.54</v>
      </c>
      <c r="H44" s="228">
        <v>12488.509999999998</v>
      </c>
      <c r="I44" s="228">
        <v>12771.655999999999</v>
      </c>
      <c r="J44" s="228">
        <f>H44+I44</f>
        <v>25260.165999999997</v>
      </c>
      <c r="K44" s="228">
        <v>11648.9</v>
      </c>
      <c r="L44" s="228">
        <f>J44+K44</f>
        <v>36909.065999999999</v>
      </c>
      <c r="M44" s="228">
        <v>13756.474</v>
      </c>
      <c r="N44" s="226">
        <f t="shared" si="15"/>
        <v>2.2959714471983715E-2</v>
      </c>
      <c r="O44" s="228">
        <f>G44*1.02</f>
        <v>51678.8508</v>
      </c>
      <c r="P44" s="228">
        <f>O44*1.02</f>
        <v>52712.427816000003</v>
      </c>
      <c r="Q44" s="236"/>
      <c r="S44" s="228">
        <f>X44+Y44</f>
        <v>0</v>
      </c>
      <c r="T44" s="228"/>
      <c r="U44" s="228"/>
      <c r="V44" s="228">
        <f>T44+U44</f>
        <v>0</v>
      </c>
      <c r="W44" s="227"/>
      <c r="X44" s="242">
        <f>V44+W44</f>
        <v>0</v>
      </c>
      <c r="Y44" s="228"/>
      <c r="AKT44" s="181"/>
      <c r="AKU44" s="181"/>
    </row>
    <row r="45" spans="1:983" s="196" customFormat="1" outlineLevel="1" x14ac:dyDescent="0.35">
      <c r="A45" s="234" t="s">
        <v>274</v>
      </c>
      <c r="B45" s="262" t="s">
        <v>275</v>
      </c>
      <c r="C45" s="237" t="s">
        <v>218</v>
      </c>
      <c r="D45" s="228">
        <v>102948.37897999999</v>
      </c>
      <c r="E45" s="228">
        <v>124089.12</v>
      </c>
      <c r="F45" s="226">
        <f t="shared" si="14"/>
        <v>0.20535283051039646</v>
      </c>
      <c r="G45" s="228">
        <f>H45+I45+K45+M45</f>
        <v>140398.5</v>
      </c>
      <c r="H45" s="228">
        <v>33621.876000000004</v>
      </c>
      <c r="I45" s="228">
        <v>35643.305</v>
      </c>
      <c r="J45" s="228">
        <f>H45+I45</f>
        <v>69265.181000000011</v>
      </c>
      <c r="K45" s="228">
        <v>35312.890999999996</v>
      </c>
      <c r="L45" s="228">
        <f>J45+K45</f>
        <v>104578.07200000001</v>
      </c>
      <c r="M45" s="228">
        <v>35820.428</v>
      </c>
      <c r="N45" s="226">
        <f t="shared" si="15"/>
        <v>0.13143279604207045</v>
      </c>
      <c r="O45" s="228">
        <f>G45*1.02</f>
        <v>143206.47</v>
      </c>
      <c r="P45" s="228">
        <f>O45*1.02</f>
        <v>146070.59940000001</v>
      </c>
      <c r="Q45" s="236"/>
      <c r="S45" s="228">
        <f>X45+Y45</f>
        <v>0</v>
      </c>
      <c r="T45" s="228"/>
      <c r="U45" s="228"/>
      <c r="V45" s="228">
        <f>T45+U45</f>
        <v>0</v>
      </c>
      <c r="W45" s="227"/>
      <c r="X45" s="242">
        <f>V45+W45</f>
        <v>0</v>
      </c>
      <c r="Y45" s="228"/>
      <c r="AKT45" s="181"/>
      <c r="AKU45" s="181"/>
    </row>
    <row r="46" spans="1:983" s="196" customFormat="1" outlineLevel="1" x14ac:dyDescent="0.35">
      <c r="A46" s="234" t="s">
        <v>276</v>
      </c>
      <c r="B46" s="262" t="s">
        <v>277</v>
      </c>
      <c r="C46" s="237" t="s">
        <v>218</v>
      </c>
      <c r="D46" s="228">
        <v>43503.110829999954</v>
      </c>
      <c r="E46" s="228">
        <v>26070.6659</v>
      </c>
      <c r="F46" s="226">
        <f t="shared" si="14"/>
        <v>-0.4007172038367991</v>
      </c>
      <c r="G46" s="228">
        <f>H46+I46+K46+M46</f>
        <v>15314.880000000001</v>
      </c>
      <c r="H46" s="228">
        <v>3336.62</v>
      </c>
      <c r="I46" s="228">
        <v>4377.62</v>
      </c>
      <c r="J46" s="228">
        <f>H46+I46</f>
        <v>7714.24</v>
      </c>
      <c r="K46" s="228">
        <v>3644.62</v>
      </c>
      <c r="L46" s="228">
        <f>J46+K46</f>
        <v>11358.86</v>
      </c>
      <c r="M46" s="228">
        <v>3956.0199999999995</v>
      </c>
      <c r="N46" s="226">
        <f t="shared" si="15"/>
        <v>-0.41256276081540361</v>
      </c>
      <c r="O46" s="228">
        <f>G46*1.02</f>
        <v>15621.177600000001</v>
      </c>
      <c r="P46" s="228">
        <f>O46*1.02</f>
        <v>15933.601152000001</v>
      </c>
      <c r="Q46" s="236"/>
      <c r="S46" s="228">
        <f>X46+Y46</f>
        <v>0</v>
      </c>
      <c r="T46" s="228"/>
      <c r="U46" s="228"/>
      <c r="V46" s="228">
        <f>T46+U46</f>
        <v>0</v>
      </c>
      <c r="W46" s="227"/>
      <c r="X46" s="242">
        <f>V46+W46</f>
        <v>0</v>
      </c>
      <c r="Y46" s="228"/>
      <c r="AKT46" s="181"/>
      <c r="AKU46" s="181"/>
    </row>
    <row r="47" spans="1:983" s="196" customFormat="1" ht="45.75" x14ac:dyDescent="0.35">
      <c r="A47" s="252" t="s">
        <v>278</v>
      </c>
      <c r="B47" s="276" t="s">
        <v>279</v>
      </c>
      <c r="C47" s="219" t="s">
        <v>218</v>
      </c>
      <c r="D47" s="197">
        <f>SUM(D48:D52)</f>
        <v>389451.539728</v>
      </c>
      <c r="E47" s="197">
        <f>SUM(E48:E52)</f>
        <v>684003.71655000001</v>
      </c>
      <c r="F47" s="199">
        <f t="shared" si="14"/>
        <v>0.75632561891453964</v>
      </c>
      <c r="G47" s="197">
        <f t="shared" ref="G47:M47" si="28">SUM(G48:G52)</f>
        <v>505077.95517773338</v>
      </c>
      <c r="H47" s="197">
        <f t="shared" si="28"/>
        <v>92716.284784433345</v>
      </c>
      <c r="I47" s="197">
        <f t="shared" si="28"/>
        <v>131388.90111776668</v>
      </c>
      <c r="J47" s="197">
        <f t="shared" si="28"/>
        <v>224105.1859022</v>
      </c>
      <c r="K47" s="197">
        <f t="shared" si="28"/>
        <v>152156.31578443333</v>
      </c>
      <c r="L47" s="197">
        <f t="shared" si="28"/>
        <v>376261.50168663333</v>
      </c>
      <c r="M47" s="197">
        <f t="shared" si="28"/>
        <v>128816.45349110002</v>
      </c>
      <c r="N47" s="199">
        <f t="shared" si="15"/>
        <v>-0.26158594908626837</v>
      </c>
      <c r="O47" s="197">
        <f>SUM(O48:O52)</f>
        <v>515179.51428128802</v>
      </c>
      <c r="P47" s="197">
        <f>SUM(P48:P52)</f>
        <v>525483.1045669138</v>
      </c>
      <c r="Q47" s="198"/>
      <c r="R47" s="250"/>
      <c r="S47" s="197">
        <f t="shared" ref="S47:Y47" si="29">SUM(S48:S52)</f>
        <v>0</v>
      </c>
      <c r="T47" s="197">
        <f t="shared" si="29"/>
        <v>0</v>
      </c>
      <c r="U47" s="197">
        <f t="shared" si="29"/>
        <v>0</v>
      </c>
      <c r="V47" s="197">
        <f t="shared" si="29"/>
        <v>0</v>
      </c>
      <c r="W47" s="197">
        <f t="shared" si="29"/>
        <v>0</v>
      </c>
      <c r="X47" s="197">
        <f t="shared" si="29"/>
        <v>0</v>
      </c>
      <c r="Y47" s="197">
        <f t="shared" si="29"/>
        <v>0</v>
      </c>
      <c r="AC47" s="250">
        <f>G47*AC11</f>
        <v>479824.0574188467</v>
      </c>
      <c r="AKT47" s="181"/>
      <c r="AKU47" s="181"/>
    </row>
    <row r="48" spans="1:983" s="196" customFormat="1" outlineLevel="1" x14ac:dyDescent="0.35">
      <c r="A48" s="234" t="s">
        <v>280</v>
      </c>
      <c r="B48" s="262" t="s">
        <v>281</v>
      </c>
      <c r="C48" s="237" t="s">
        <v>218</v>
      </c>
      <c r="D48" s="228">
        <v>80000</v>
      </c>
      <c r="E48" s="228">
        <v>141165.77257999999</v>
      </c>
      <c r="F48" s="226">
        <f t="shared" si="14"/>
        <v>0.76457215724999983</v>
      </c>
      <c r="G48" s="228">
        <f t="shared" ref="G48:G56" si="30">H48+I48+K48+M48</f>
        <v>100000</v>
      </c>
      <c r="H48" s="228">
        <v>25000</v>
      </c>
      <c r="I48" s="228">
        <v>25000</v>
      </c>
      <c r="J48" s="228">
        <f t="shared" ref="J48:J56" si="31">H48+I48</f>
        <v>50000</v>
      </c>
      <c r="K48" s="228">
        <v>25000</v>
      </c>
      <c r="L48" s="228">
        <f t="shared" ref="L48:L56" si="32">J48+K48</f>
        <v>75000</v>
      </c>
      <c r="M48" s="228">
        <v>25000</v>
      </c>
      <c r="N48" s="226">
        <f t="shared" si="15"/>
        <v>-0.29161298682845344</v>
      </c>
      <c r="O48" s="228">
        <f t="shared" ref="O48:O56" si="33">G48*1.02</f>
        <v>102000</v>
      </c>
      <c r="P48" s="228">
        <f t="shared" ref="P48:P56" si="34">O48*1.02</f>
        <v>104040</v>
      </c>
      <c r="Q48" s="236"/>
      <c r="S48" s="228">
        <f t="shared" ref="S48:S56" si="35">X48+Y48</f>
        <v>0</v>
      </c>
      <c r="T48" s="228"/>
      <c r="U48" s="228"/>
      <c r="V48" s="228">
        <f t="shared" ref="V48:V56" si="36">T48+U48</f>
        <v>0</v>
      </c>
      <c r="W48" s="228"/>
      <c r="X48" s="242">
        <f>V48+W48</f>
        <v>0</v>
      </c>
      <c r="Y48" s="228"/>
      <c r="AKT48" s="181"/>
      <c r="AKU48" s="181"/>
    </row>
    <row r="49" spans="1:983" s="196" customFormat="1" ht="46.5" outlineLevel="1" x14ac:dyDescent="0.35">
      <c r="A49" s="234" t="s">
        <v>282</v>
      </c>
      <c r="B49" s="262" t="s">
        <v>283</v>
      </c>
      <c r="C49" s="237" t="s">
        <v>218</v>
      </c>
      <c r="D49" s="228">
        <v>8668.1999999999989</v>
      </c>
      <c r="E49" s="228">
        <v>10720.012940000001</v>
      </c>
      <c r="F49" s="226"/>
      <c r="G49" s="228">
        <f t="shared" si="30"/>
        <v>13239.996000000001</v>
      </c>
      <c r="H49" s="275">
        <v>3270.7490000000003</v>
      </c>
      <c r="I49" s="228">
        <v>3292.7490000000003</v>
      </c>
      <c r="J49" s="228">
        <f t="shared" si="31"/>
        <v>6563.4980000000005</v>
      </c>
      <c r="K49" s="228">
        <v>3309.7490000000003</v>
      </c>
      <c r="L49" s="228">
        <f t="shared" si="32"/>
        <v>9873.2470000000012</v>
      </c>
      <c r="M49" s="228">
        <v>3366.7490000000003</v>
      </c>
      <c r="N49" s="226">
        <f>IFERROR((G49-E49)/E49,"")</f>
        <v>0.23507276288791498</v>
      </c>
      <c r="O49" s="228">
        <f t="shared" si="33"/>
        <v>13504.79592</v>
      </c>
      <c r="P49" s="228">
        <f t="shared" si="34"/>
        <v>13774.891838400001</v>
      </c>
      <c r="Q49" s="236"/>
      <c r="S49" s="228">
        <f t="shared" si="35"/>
        <v>0</v>
      </c>
      <c r="T49" s="228"/>
      <c r="U49" s="228"/>
      <c r="V49" s="228">
        <f t="shared" si="36"/>
        <v>0</v>
      </c>
      <c r="W49" s="228"/>
      <c r="X49" s="242">
        <f>V49+W49</f>
        <v>0</v>
      </c>
      <c r="Y49" s="228"/>
      <c r="AKT49" s="181"/>
      <c r="AKU49" s="181"/>
    </row>
    <row r="50" spans="1:983" s="196" customFormat="1" ht="46.5" outlineLevel="1" x14ac:dyDescent="0.35">
      <c r="A50" s="234" t="s">
        <v>284</v>
      </c>
      <c r="B50" s="262" t="s">
        <v>285</v>
      </c>
      <c r="C50" s="237" t="s">
        <v>218</v>
      </c>
      <c r="D50" s="228">
        <v>3207</v>
      </c>
      <c r="E50" s="228">
        <v>3050.74019</v>
      </c>
      <c r="F50" s="226">
        <f t="shared" ref="F50:F76" si="37">(E50-D50)/D50</f>
        <v>-4.8724605550358596E-2</v>
      </c>
      <c r="G50" s="228">
        <f t="shared" si="30"/>
        <v>608.20399999999995</v>
      </c>
      <c r="H50" s="228">
        <v>152.20099999999999</v>
      </c>
      <c r="I50" s="228">
        <v>152.001</v>
      </c>
      <c r="J50" s="228">
        <f t="shared" si="31"/>
        <v>304.202</v>
      </c>
      <c r="K50" s="228">
        <v>152.001</v>
      </c>
      <c r="L50" s="228">
        <f t="shared" si="32"/>
        <v>456.20299999999997</v>
      </c>
      <c r="M50" s="228">
        <v>152.001</v>
      </c>
      <c r="N50" s="226">
        <f t="shared" ref="N50:N76" si="38">(G50-E50)/E50</f>
        <v>-0.80063723486069782</v>
      </c>
      <c r="O50" s="228">
        <f t="shared" si="33"/>
        <v>620.36807999999996</v>
      </c>
      <c r="P50" s="228">
        <f t="shared" si="34"/>
        <v>632.77544160000002</v>
      </c>
      <c r="Q50" s="236"/>
      <c r="S50" s="228">
        <f t="shared" si="35"/>
        <v>0</v>
      </c>
      <c r="T50" s="228"/>
      <c r="U50" s="228"/>
      <c r="V50" s="228">
        <f t="shared" si="36"/>
        <v>0</v>
      </c>
      <c r="W50" s="228"/>
      <c r="X50" s="242">
        <f>V50+W50</f>
        <v>0</v>
      </c>
      <c r="Y50" s="228"/>
      <c r="AKT50" s="181"/>
      <c r="AKU50" s="181"/>
    </row>
    <row r="51" spans="1:983" s="196" customFormat="1" ht="63.75" customHeight="1" outlineLevel="1" x14ac:dyDescent="0.35">
      <c r="A51" s="234" t="s">
        <v>286</v>
      </c>
      <c r="B51" s="262" t="s">
        <v>287</v>
      </c>
      <c r="C51" s="237" t="s">
        <v>218</v>
      </c>
      <c r="D51" s="228">
        <v>29564</v>
      </c>
      <c r="E51" s="228">
        <v>3558.2282399999999</v>
      </c>
      <c r="F51" s="226">
        <f t="shared" si="37"/>
        <v>-0.87964320660262485</v>
      </c>
      <c r="G51" s="228">
        <f t="shared" si="30"/>
        <v>44203.001999999993</v>
      </c>
      <c r="H51" s="275">
        <v>7825.3639999999996</v>
      </c>
      <c r="I51" s="228">
        <v>7966.5460000000003</v>
      </c>
      <c r="J51" s="228">
        <f t="shared" si="31"/>
        <v>15791.91</v>
      </c>
      <c r="K51" s="228">
        <v>8141.5460000000003</v>
      </c>
      <c r="L51" s="228">
        <f t="shared" si="32"/>
        <v>23933.455999999998</v>
      </c>
      <c r="M51" s="228">
        <v>20269.545999999998</v>
      </c>
      <c r="N51" s="226">
        <f t="shared" si="38"/>
        <v>11.422756219820233</v>
      </c>
      <c r="O51" s="228">
        <f t="shared" si="33"/>
        <v>45087.062039999997</v>
      </c>
      <c r="P51" s="228">
        <f t="shared" si="34"/>
        <v>45988.803280799999</v>
      </c>
      <c r="Q51" s="236"/>
      <c r="S51" s="228">
        <f t="shared" si="35"/>
        <v>0</v>
      </c>
      <c r="T51" s="228"/>
      <c r="U51" s="228"/>
      <c r="V51" s="228">
        <f t="shared" si="36"/>
        <v>0</v>
      </c>
      <c r="W51" s="228"/>
      <c r="X51" s="242">
        <f>V51+W51</f>
        <v>0</v>
      </c>
      <c r="Y51" s="228"/>
      <c r="AKT51" s="181"/>
      <c r="AKU51" s="181"/>
    </row>
    <row r="52" spans="1:983" s="196" customFormat="1" outlineLevel="1" x14ac:dyDescent="0.35">
      <c r="A52" s="234" t="s">
        <v>288</v>
      </c>
      <c r="B52" s="262" t="s">
        <v>289</v>
      </c>
      <c r="C52" s="237" t="s">
        <v>218</v>
      </c>
      <c r="D52" s="228">
        <f>D53+D54+D55+D56</f>
        <v>268012.33972799999</v>
      </c>
      <c r="E52" s="228">
        <f>E53+E54+E55+E56</f>
        <v>525508.96259999997</v>
      </c>
      <c r="F52" s="226">
        <f t="shared" si="37"/>
        <v>0.96076405710769819</v>
      </c>
      <c r="G52" s="228">
        <f t="shared" si="30"/>
        <v>347026.75317773339</v>
      </c>
      <c r="H52" s="275">
        <f>H53+H54+H55+H56</f>
        <v>56467.970784433346</v>
      </c>
      <c r="I52" s="228">
        <f>I53+I54+I55+I56</f>
        <v>94977.605117766681</v>
      </c>
      <c r="J52" s="228">
        <f t="shared" si="31"/>
        <v>151445.57590220001</v>
      </c>
      <c r="K52" s="228">
        <f>K53+K54+K55+K56</f>
        <v>115553.01978443333</v>
      </c>
      <c r="L52" s="228">
        <f t="shared" si="32"/>
        <v>266998.59568663337</v>
      </c>
      <c r="M52" s="228">
        <f>M53+M54+M55+M56</f>
        <v>80028.157491100021</v>
      </c>
      <c r="N52" s="226">
        <f t="shared" si="38"/>
        <v>-0.33963685136636068</v>
      </c>
      <c r="O52" s="228">
        <f t="shared" si="33"/>
        <v>353967.28824128804</v>
      </c>
      <c r="P52" s="228">
        <f t="shared" si="34"/>
        <v>361046.6340061138</v>
      </c>
      <c r="Q52" s="236"/>
      <c r="S52" s="228">
        <f t="shared" si="35"/>
        <v>0</v>
      </c>
      <c r="T52" s="228">
        <f>T53+T54+T55+T56</f>
        <v>0</v>
      </c>
      <c r="U52" s="228">
        <f>U53+U54+U55+U56</f>
        <v>0</v>
      </c>
      <c r="V52" s="228">
        <f t="shared" si="36"/>
        <v>0</v>
      </c>
      <c r="W52" s="228">
        <f>W53+W54+W55+W56</f>
        <v>0</v>
      </c>
      <c r="X52" s="228">
        <f>SUM(X53:X56)</f>
        <v>0</v>
      </c>
      <c r="Y52" s="228"/>
      <c r="AKT52" s="181"/>
      <c r="AKU52" s="181"/>
    </row>
    <row r="53" spans="1:983" s="267" customFormat="1" outlineLevel="1" x14ac:dyDescent="0.35">
      <c r="A53" s="272"/>
      <c r="B53" s="271" t="s">
        <v>290</v>
      </c>
      <c r="C53" s="229" t="s">
        <v>218</v>
      </c>
      <c r="D53" s="269">
        <v>981.82572800000014</v>
      </c>
      <c r="E53" s="269">
        <v>57.402259999999998</v>
      </c>
      <c r="F53" s="226">
        <f t="shared" si="37"/>
        <v>-0.94153518454142615</v>
      </c>
      <c r="G53" s="269">
        <f t="shared" si="30"/>
        <v>153.14317773333335</v>
      </c>
      <c r="H53" s="269">
        <v>38.285794433333336</v>
      </c>
      <c r="I53" s="269">
        <v>38.285794433333336</v>
      </c>
      <c r="J53" s="269">
        <f t="shared" si="31"/>
        <v>76.571588866666673</v>
      </c>
      <c r="K53" s="269">
        <v>38.285794433333336</v>
      </c>
      <c r="L53" s="269">
        <f t="shared" si="32"/>
        <v>114.85738330000001</v>
      </c>
      <c r="M53" s="269">
        <v>38.285794433333336</v>
      </c>
      <c r="N53" s="226">
        <f t="shared" si="38"/>
        <v>1.6678945695401775</v>
      </c>
      <c r="O53" s="228">
        <f t="shared" si="33"/>
        <v>156.20604128800002</v>
      </c>
      <c r="P53" s="228">
        <f t="shared" si="34"/>
        <v>159.33016211376003</v>
      </c>
      <c r="Q53" s="270"/>
      <c r="S53" s="269">
        <f t="shared" si="35"/>
        <v>0</v>
      </c>
      <c r="T53" s="269"/>
      <c r="U53" s="269"/>
      <c r="V53" s="269">
        <f t="shared" si="36"/>
        <v>0</v>
      </c>
      <c r="W53" s="269"/>
      <c r="X53" s="242">
        <f>V53+W53</f>
        <v>0</v>
      </c>
      <c r="Y53" s="269"/>
      <c r="AKT53" s="268"/>
      <c r="AKU53" s="268"/>
    </row>
    <row r="54" spans="1:983" s="267" customFormat="1" outlineLevel="1" x14ac:dyDescent="0.35">
      <c r="A54" s="272"/>
      <c r="B54" s="271" t="s">
        <v>420</v>
      </c>
      <c r="C54" s="229" t="s">
        <v>218</v>
      </c>
      <c r="D54" s="269">
        <v>24274.156999999999</v>
      </c>
      <c r="E54" s="269">
        <v>21282.27</v>
      </c>
      <c r="F54" s="226">
        <f t="shared" si="37"/>
        <v>-0.12325400218841787</v>
      </c>
      <c r="G54" s="269">
        <f t="shared" si="30"/>
        <v>34878.396000000001</v>
      </c>
      <c r="H54" s="269">
        <v>5992.9090000000006</v>
      </c>
      <c r="I54" s="269">
        <v>9596.2889999999989</v>
      </c>
      <c r="J54" s="269">
        <f t="shared" si="31"/>
        <v>15589.198</v>
      </c>
      <c r="K54" s="269">
        <v>11054.788999999999</v>
      </c>
      <c r="L54" s="269">
        <f t="shared" si="32"/>
        <v>26643.987000000001</v>
      </c>
      <c r="M54" s="269">
        <v>8234.4089999999997</v>
      </c>
      <c r="N54" s="226">
        <f t="shared" si="38"/>
        <v>0.6388475477474912</v>
      </c>
      <c r="O54" s="228">
        <f t="shared" si="33"/>
        <v>35575.963920000002</v>
      </c>
      <c r="P54" s="228">
        <f t="shared" si="34"/>
        <v>36287.483198400005</v>
      </c>
      <c r="Q54" s="270"/>
      <c r="S54" s="269">
        <f t="shared" si="35"/>
        <v>0</v>
      </c>
      <c r="T54" s="269"/>
      <c r="U54" s="269"/>
      <c r="V54" s="269">
        <f t="shared" si="36"/>
        <v>0</v>
      </c>
      <c r="W54" s="269"/>
      <c r="X54" s="242">
        <f>V54+W54</f>
        <v>0</v>
      </c>
      <c r="Y54" s="269"/>
      <c r="Z54" s="273"/>
      <c r="AKT54" s="268"/>
      <c r="AKU54" s="268"/>
    </row>
    <row r="55" spans="1:983" s="267" customFormat="1" ht="46.5" outlineLevel="1" x14ac:dyDescent="0.35">
      <c r="A55" s="272"/>
      <c r="B55" s="274" t="s">
        <v>292</v>
      </c>
      <c r="C55" s="229" t="s">
        <v>218</v>
      </c>
      <c r="D55" s="269">
        <v>10489</v>
      </c>
      <c r="E55" s="269">
        <v>9899.0826699999998</v>
      </c>
      <c r="F55" s="226">
        <f t="shared" si="37"/>
        <v>-5.6241522547430665E-2</v>
      </c>
      <c r="G55" s="269">
        <f t="shared" si="30"/>
        <v>11821.429999999998</v>
      </c>
      <c r="H55" s="242"/>
      <c r="I55" s="242">
        <v>1201.241</v>
      </c>
      <c r="J55" s="242">
        <f t="shared" si="31"/>
        <v>1201.241</v>
      </c>
      <c r="K55" s="242">
        <v>10620.188999999998</v>
      </c>
      <c r="L55" s="242">
        <f t="shared" si="32"/>
        <v>11821.429999999998</v>
      </c>
      <c r="M55" s="242"/>
      <c r="N55" s="245">
        <f t="shared" si="38"/>
        <v>0.19419449196296071</v>
      </c>
      <c r="O55" s="228">
        <f t="shared" si="33"/>
        <v>12057.858599999998</v>
      </c>
      <c r="P55" s="228">
        <f t="shared" si="34"/>
        <v>12299.015771999997</v>
      </c>
      <c r="Q55" s="270"/>
      <c r="S55" s="269">
        <f t="shared" si="35"/>
        <v>0</v>
      </c>
      <c r="T55" s="269"/>
      <c r="U55" s="269"/>
      <c r="V55" s="269">
        <f t="shared" si="36"/>
        <v>0</v>
      </c>
      <c r="W55" s="269"/>
      <c r="X55" s="242">
        <f>V55+W55</f>
        <v>0</v>
      </c>
      <c r="Y55" s="269"/>
      <c r="Z55" s="273"/>
      <c r="AKT55" s="268"/>
      <c r="AKU55" s="268"/>
    </row>
    <row r="56" spans="1:983" s="267" customFormat="1" outlineLevel="1" x14ac:dyDescent="0.35">
      <c r="A56" s="272"/>
      <c r="B56" s="271" t="s">
        <v>293</v>
      </c>
      <c r="C56" s="229" t="s">
        <v>218</v>
      </c>
      <c r="D56" s="269">
        <v>232267.35699999999</v>
      </c>
      <c r="E56" s="269">
        <v>494270.20766999997</v>
      </c>
      <c r="F56" s="226">
        <f t="shared" si="37"/>
        <v>1.1280226978688184</v>
      </c>
      <c r="G56" s="269">
        <f t="shared" si="30"/>
        <v>300173.78399999999</v>
      </c>
      <c r="H56" s="269">
        <v>50436.775990000009</v>
      </c>
      <c r="I56" s="269">
        <v>84141.789323333345</v>
      </c>
      <c r="J56" s="269">
        <f t="shared" si="31"/>
        <v>134578.56531333335</v>
      </c>
      <c r="K56" s="269">
        <v>93839.755989999991</v>
      </c>
      <c r="L56" s="269">
        <f t="shared" si="32"/>
        <v>228418.32130333333</v>
      </c>
      <c r="M56" s="269">
        <v>71755.462696666684</v>
      </c>
      <c r="N56" s="226">
        <f t="shared" si="38"/>
        <v>-0.39269294539311717</v>
      </c>
      <c r="O56" s="228">
        <f t="shared" si="33"/>
        <v>306177.25968000002</v>
      </c>
      <c r="P56" s="228">
        <f t="shared" si="34"/>
        <v>312300.80487360002</v>
      </c>
      <c r="Q56" s="270"/>
      <c r="S56" s="269">
        <f t="shared" si="35"/>
        <v>0</v>
      </c>
      <c r="T56" s="269"/>
      <c r="U56" s="269"/>
      <c r="V56" s="269">
        <f t="shared" si="36"/>
        <v>0</v>
      </c>
      <c r="W56" s="269"/>
      <c r="X56" s="242">
        <f>V56+W56</f>
        <v>0</v>
      </c>
      <c r="Y56" s="269"/>
      <c r="AKT56" s="268"/>
      <c r="AKU56" s="268"/>
    </row>
    <row r="57" spans="1:983" s="196" customFormat="1" x14ac:dyDescent="0.35">
      <c r="A57" s="252" t="s">
        <v>294</v>
      </c>
      <c r="B57" s="265" t="s">
        <v>295</v>
      </c>
      <c r="C57" s="219" t="s">
        <v>218</v>
      </c>
      <c r="D57" s="197">
        <f>SUM(D58:D62)</f>
        <v>308574.95224999997</v>
      </c>
      <c r="E57" s="197">
        <f>SUM(E58:E62)</f>
        <v>249949.34470622629</v>
      </c>
      <c r="F57" s="199">
        <f t="shared" si="37"/>
        <v>-0.18998822527979081</v>
      </c>
      <c r="G57" s="197">
        <f t="shared" ref="G57:M57" si="39">SUM(G58:G62)</f>
        <v>271726.66224999994</v>
      </c>
      <c r="H57" s="197">
        <f t="shared" si="39"/>
        <v>65752.453832499988</v>
      </c>
      <c r="I57" s="197">
        <f t="shared" si="39"/>
        <v>67733.0046325</v>
      </c>
      <c r="J57" s="197">
        <f t="shared" si="39"/>
        <v>133485.45846499997</v>
      </c>
      <c r="K57" s="197">
        <f t="shared" si="39"/>
        <v>68836.143822499987</v>
      </c>
      <c r="L57" s="197">
        <f t="shared" si="39"/>
        <v>202321.60228749999</v>
      </c>
      <c r="M57" s="197">
        <f t="shared" si="39"/>
        <v>69405.059962499989</v>
      </c>
      <c r="N57" s="199">
        <f t="shared" si="38"/>
        <v>8.7126923934804673E-2</v>
      </c>
      <c r="O57" s="197">
        <f>SUM(O58:O62)</f>
        <v>277161.19549499999</v>
      </c>
      <c r="P57" s="197">
        <f>SUM(P58:P62)</f>
        <v>282704.41940490005</v>
      </c>
      <c r="Q57" s="198"/>
      <c r="S57" s="197">
        <f t="shared" ref="S57:Y57" si="40">SUM(S58:S62)</f>
        <v>0</v>
      </c>
      <c r="T57" s="197">
        <f t="shared" si="40"/>
        <v>0</v>
      </c>
      <c r="U57" s="197">
        <f t="shared" si="40"/>
        <v>0</v>
      </c>
      <c r="V57" s="197">
        <f t="shared" si="40"/>
        <v>0</v>
      </c>
      <c r="W57" s="197">
        <f t="shared" si="40"/>
        <v>0</v>
      </c>
      <c r="X57" s="197">
        <f t="shared" si="40"/>
        <v>0</v>
      </c>
      <c r="Y57" s="197">
        <f t="shared" si="40"/>
        <v>0</v>
      </c>
      <c r="AC57" s="250">
        <f>G57*AC11</f>
        <v>258140.32913749994</v>
      </c>
      <c r="AKT57" s="181"/>
      <c r="AKU57" s="181"/>
    </row>
    <row r="58" spans="1:983" s="196" customFormat="1" outlineLevel="1" x14ac:dyDescent="0.35">
      <c r="A58" s="234" t="s">
        <v>296</v>
      </c>
      <c r="B58" s="233" t="s">
        <v>303</v>
      </c>
      <c r="C58" s="237" t="s">
        <v>218</v>
      </c>
      <c r="D58" s="228">
        <v>7270.9</v>
      </c>
      <c r="E58" s="228">
        <v>1819.39753</v>
      </c>
      <c r="F58" s="226">
        <f t="shared" si="37"/>
        <v>-0.74976996932979412</v>
      </c>
      <c r="G58" s="228">
        <f>H58+I58+K58+M58</f>
        <v>27873.091999999997</v>
      </c>
      <c r="H58" s="266">
        <v>7373.8486499999999</v>
      </c>
      <c r="I58" s="228">
        <v>7351.2853500000001</v>
      </c>
      <c r="J58" s="228">
        <f>H58+I58</f>
        <v>14725.134</v>
      </c>
      <c r="K58" s="228">
        <v>6490.9789999999994</v>
      </c>
      <c r="L58" s="228">
        <f>J58+K58</f>
        <v>21216.112999999998</v>
      </c>
      <c r="M58" s="228">
        <v>6656.9789999999994</v>
      </c>
      <c r="N58" s="226">
        <f t="shared" si="38"/>
        <v>14.319957040944207</v>
      </c>
      <c r="O58" s="228">
        <f>G58*1.02</f>
        <v>28430.553839999997</v>
      </c>
      <c r="P58" s="228">
        <f>O58*1.02</f>
        <v>28999.164916799997</v>
      </c>
      <c r="Q58" s="236"/>
      <c r="S58" s="228">
        <f>X58+Y58</f>
        <v>0</v>
      </c>
      <c r="T58" s="228"/>
      <c r="U58" s="228"/>
      <c r="V58" s="228">
        <f>T58+U58</f>
        <v>0</v>
      </c>
      <c r="W58" s="228"/>
      <c r="X58" s="242">
        <f>V58+W58</f>
        <v>0</v>
      </c>
      <c r="Y58" s="228"/>
      <c r="AKT58" s="181"/>
      <c r="AKU58" s="181"/>
    </row>
    <row r="59" spans="1:983" s="196" customFormat="1" outlineLevel="1" x14ac:dyDescent="0.35">
      <c r="A59" s="234" t="s">
        <v>298</v>
      </c>
      <c r="B59" s="233" t="s">
        <v>301</v>
      </c>
      <c r="C59" s="237" t="s">
        <v>218</v>
      </c>
      <c r="D59" s="228">
        <v>260000</v>
      </c>
      <c r="E59" s="228">
        <v>216742.16579</v>
      </c>
      <c r="F59" s="226">
        <f t="shared" si="37"/>
        <v>-0.16637628542307692</v>
      </c>
      <c r="G59" s="228">
        <f>H59+I59+K59+M59</f>
        <v>5134</v>
      </c>
      <c r="H59" s="266">
        <v>1304.1357400000002</v>
      </c>
      <c r="I59" s="228">
        <v>1307.43199</v>
      </c>
      <c r="J59" s="228">
        <f>H59+I59</f>
        <v>2611.5677300000002</v>
      </c>
      <c r="K59" s="228">
        <v>1267.5938900000001</v>
      </c>
      <c r="L59" s="228">
        <f>J59+K59</f>
        <v>3879.1616200000003</v>
      </c>
      <c r="M59" s="228">
        <v>1254.8383799999999</v>
      </c>
      <c r="N59" s="226">
        <f t="shared" si="38"/>
        <v>-0.97631286934276418</v>
      </c>
      <c r="O59" s="228">
        <f>G59*1.02</f>
        <v>5236.68</v>
      </c>
      <c r="P59" s="228">
        <f>O59*1.02</f>
        <v>5341.4136000000008</v>
      </c>
      <c r="Q59" s="236"/>
      <c r="S59" s="228">
        <f>X59+Y59</f>
        <v>0</v>
      </c>
      <c r="T59" s="228"/>
      <c r="U59" s="228"/>
      <c r="V59" s="228">
        <f>T59+U59</f>
        <v>0</v>
      </c>
      <c r="W59" s="228"/>
      <c r="X59" s="242">
        <f>V59+W59</f>
        <v>0</v>
      </c>
      <c r="Y59" s="228"/>
      <c r="AKT59" s="181"/>
      <c r="AKU59" s="181"/>
    </row>
    <row r="60" spans="1:983" s="196" customFormat="1" outlineLevel="1" x14ac:dyDescent="0.35">
      <c r="A60" s="234" t="s">
        <v>300</v>
      </c>
      <c r="B60" s="233" t="s">
        <v>419</v>
      </c>
      <c r="C60" s="237" t="s">
        <v>218</v>
      </c>
      <c r="D60" s="228">
        <v>8182.5269099999996</v>
      </c>
      <c r="E60" s="228">
        <v>4594.9289000282233</v>
      </c>
      <c r="F60" s="226">
        <f t="shared" si="37"/>
        <v>-0.43844622198398325</v>
      </c>
      <c r="G60" s="228">
        <f>H60+I60+K60+M60</f>
        <v>236412.66999999998</v>
      </c>
      <c r="H60" s="266">
        <v>56500</v>
      </c>
      <c r="I60" s="228">
        <v>58500</v>
      </c>
      <c r="J60" s="228">
        <f>H60+I60</f>
        <v>115000</v>
      </c>
      <c r="K60" s="228">
        <v>60500</v>
      </c>
      <c r="L60" s="228">
        <f>J60+K60</f>
        <v>175500</v>
      </c>
      <c r="M60" s="228">
        <v>60912.67</v>
      </c>
      <c r="N60" s="226">
        <f t="shared" si="38"/>
        <v>50.450778704877862</v>
      </c>
      <c r="O60" s="228">
        <f>G60*1.02</f>
        <v>241140.9234</v>
      </c>
      <c r="P60" s="228">
        <f>O60*1.02</f>
        <v>245963.74186800001</v>
      </c>
      <c r="Q60" s="236"/>
      <c r="S60" s="228">
        <f>X60+Y60</f>
        <v>0</v>
      </c>
      <c r="T60" s="228"/>
      <c r="U60" s="228"/>
      <c r="V60" s="228">
        <f>T60+U60</f>
        <v>0</v>
      </c>
      <c r="W60" s="228"/>
      <c r="X60" s="242">
        <f>V60+W60</f>
        <v>0</v>
      </c>
      <c r="Y60" s="228"/>
      <c r="AKT60" s="181"/>
      <c r="AKU60" s="181"/>
    </row>
    <row r="61" spans="1:983" s="196" customFormat="1" outlineLevel="1" x14ac:dyDescent="0.35">
      <c r="A61" s="234" t="s">
        <v>302</v>
      </c>
      <c r="B61" s="233" t="s">
        <v>418</v>
      </c>
      <c r="C61" s="237" t="s">
        <v>218</v>
      </c>
      <c r="D61" s="228">
        <v>32797.190139999962</v>
      </c>
      <c r="E61" s="228">
        <v>26652.526110105329</v>
      </c>
      <c r="F61" s="226">
        <f t="shared" si="37"/>
        <v>-0.18735336788502821</v>
      </c>
      <c r="G61" s="228">
        <f>H61+I61+K61+M61</f>
        <v>206.99025</v>
      </c>
      <c r="H61" s="266">
        <v>49.4919425</v>
      </c>
      <c r="I61" s="228">
        <v>49.3097925</v>
      </c>
      <c r="J61" s="228">
        <f>H61+I61</f>
        <v>98.801735000000008</v>
      </c>
      <c r="K61" s="228">
        <v>52.593432499999992</v>
      </c>
      <c r="L61" s="228">
        <f>J61+K61</f>
        <v>151.39516750000001</v>
      </c>
      <c r="M61" s="228">
        <v>55.59508249999999</v>
      </c>
      <c r="N61" s="226">
        <f t="shared" si="38"/>
        <v>-0.99223374740747305</v>
      </c>
      <c r="O61" s="228">
        <f>G61*1.02</f>
        <v>211.130055</v>
      </c>
      <c r="P61" s="228">
        <f>O61*1.02</f>
        <v>215.35265609999999</v>
      </c>
      <c r="Q61" s="236"/>
      <c r="S61" s="228">
        <f>X61+Y61</f>
        <v>0</v>
      </c>
      <c r="T61" s="228"/>
      <c r="U61" s="228"/>
      <c r="V61" s="228">
        <f>T61+U61</f>
        <v>0</v>
      </c>
      <c r="W61" s="228"/>
      <c r="X61" s="242">
        <f>V61+W61</f>
        <v>0</v>
      </c>
      <c r="Y61" s="228"/>
      <c r="AKT61" s="181"/>
      <c r="AKU61" s="181"/>
    </row>
    <row r="62" spans="1:983" s="196" customFormat="1" outlineLevel="1" x14ac:dyDescent="0.35">
      <c r="A62" s="234" t="s">
        <v>304</v>
      </c>
      <c r="B62" s="233" t="s">
        <v>297</v>
      </c>
      <c r="C62" s="237" t="s">
        <v>218</v>
      </c>
      <c r="D62" s="228">
        <v>324.33519999999999</v>
      </c>
      <c r="E62" s="228">
        <v>140.32637609274309</v>
      </c>
      <c r="F62" s="226">
        <f t="shared" si="37"/>
        <v>-0.56734151552855472</v>
      </c>
      <c r="G62" s="228">
        <f>H62+I62+K62+M62</f>
        <v>2099.91</v>
      </c>
      <c r="H62" s="266">
        <v>524.97749999999996</v>
      </c>
      <c r="I62" s="228">
        <v>524.97749999999996</v>
      </c>
      <c r="J62" s="228">
        <f>H62+I62</f>
        <v>1049.9549999999999</v>
      </c>
      <c r="K62" s="228">
        <v>524.97749999999996</v>
      </c>
      <c r="L62" s="228">
        <f>J62+K62</f>
        <v>1574.9324999999999</v>
      </c>
      <c r="M62" s="228">
        <v>524.97749999999996</v>
      </c>
      <c r="N62" s="226">
        <f t="shared" si="38"/>
        <v>13.964471102796447</v>
      </c>
      <c r="O62" s="228">
        <f>G62*1.02</f>
        <v>2141.9081999999999</v>
      </c>
      <c r="P62" s="228">
        <f>O62*1.02</f>
        <v>2184.7463640000001</v>
      </c>
      <c r="Q62" s="236"/>
      <c r="S62" s="228">
        <f>X62+Y62</f>
        <v>0</v>
      </c>
      <c r="T62" s="228"/>
      <c r="U62" s="228"/>
      <c r="V62" s="228">
        <f>T62+U62</f>
        <v>0</v>
      </c>
      <c r="W62" s="228"/>
      <c r="X62" s="242">
        <f>V62+W62</f>
        <v>0</v>
      </c>
      <c r="Y62" s="228"/>
      <c r="AKT62" s="181"/>
      <c r="AKU62" s="181"/>
    </row>
    <row r="63" spans="1:983" s="196" customFormat="1" x14ac:dyDescent="0.35">
      <c r="A63" s="252" t="s">
        <v>306</v>
      </c>
      <c r="B63" s="265" t="s">
        <v>307</v>
      </c>
      <c r="C63" s="219" t="s">
        <v>218</v>
      </c>
      <c r="D63" s="197">
        <f>SUM(D64:D65)</f>
        <v>14926.142870000001</v>
      </c>
      <c r="E63" s="197">
        <f>SUM(E64:E65)</f>
        <v>14853.631000000001</v>
      </c>
      <c r="F63" s="199">
        <f t="shared" si="37"/>
        <v>-4.858044749507363E-3</v>
      </c>
      <c r="G63" s="197">
        <f t="shared" ref="G63:M63" si="41">SUM(G64:G65)</f>
        <v>16703.083938999996</v>
      </c>
      <c r="H63" s="197">
        <f t="shared" si="41"/>
        <v>4172.5209847499991</v>
      </c>
      <c r="I63" s="197">
        <f t="shared" si="41"/>
        <v>4175.5209847499991</v>
      </c>
      <c r="J63" s="197">
        <f t="shared" si="41"/>
        <v>8348.0419694999982</v>
      </c>
      <c r="K63" s="197">
        <f t="shared" si="41"/>
        <v>4175.5209847499991</v>
      </c>
      <c r="L63" s="197">
        <f t="shared" si="41"/>
        <v>12523.562954249999</v>
      </c>
      <c r="M63" s="197">
        <f t="shared" si="41"/>
        <v>4179.5209847499991</v>
      </c>
      <c r="N63" s="199">
        <f t="shared" si="38"/>
        <v>0.12451184084214796</v>
      </c>
      <c r="O63" s="197">
        <f>SUM(O64:O65)</f>
        <v>17037.145617779999</v>
      </c>
      <c r="P63" s="197">
        <f>SUM(P64:P65)</f>
        <v>17377.888530135599</v>
      </c>
      <c r="Q63" s="198"/>
      <c r="S63" s="197">
        <f t="shared" ref="S63:Y63" si="42">SUM(S64:S65)</f>
        <v>0</v>
      </c>
      <c r="T63" s="197">
        <f t="shared" si="42"/>
        <v>0</v>
      </c>
      <c r="U63" s="197">
        <f t="shared" si="42"/>
        <v>0</v>
      </c>
      <c r="V63" s="197">
        <f t="shared" si="42"/>
        <v>0</v>
      </c>
      <c r="W63" s="197">
        <f t="shared" si="42"/>
        <v>0</v>
      </c>
      <c r="X63" s="197">
        <f t="shared" si="42"/>
        <v>0</v>
      </c>
      <c r="Y63" s="197">
        <f t="shared" si="42"/>
        <v>0</v>
      </c>
      <c r="AC63" s="250">
        <f>G63</f>
        <v>16703.083938999996</v>
      </c>
      <c r="AKT63" s="181"/>
      <c r="AKU63" s="181"/>
    </row>
    <row r="64" spans="1:983" s="235" customFormat="1" outlineLevel="1" x14ac:dyDescent="0.35">
      <c r="A64" s="234" t="s">
        <v>308</v>
      </c>
      <c r="B64" s="233" t="s">
        <v>309</v>
      </c>
      <c r="C64" s="237" t="s">
        <v>218</v>
      </c>
      <c r="D64" s="228">
        <v>6753.326070000001</v>
      </c>
      <c r="E64" s="228">
        <v>6774.2220000000007</v>
      </c>
      <c r="F64" s="226">
        <f t="shared" si="37"/>
        <v>3.0941686782790983E-3</v>
      </c>
      <c r="G64" s="228">
        <f>H64+I64+K64+M64</f>
        <v>7678.9639389999993</v>
      </c>
      <c r="H64" s="266">
        <v>1918.2409847499998</v>
      </c>
      <c r="I64" s="228">
        <v>1920.2409847499998</v>
      </c>
      <c r="J64" s="228">
        <f>H64+I64</f>
        <v>3838.4819694999996</v>
      </c>
      <c r="K64" s="228">
        <v>1920.2409847499998</v>
      </c>
      <c r="L64" s="228">
        <f>J64+K64</f>
        <v>5758.722954249999</v>
      </c>
      <c r="M64" s="228">
        <v>1920.2409847499998</v>
      </c>
      <c r="N64" s="226">
        <f t="shared" si="38"/>
        <v>0.13355658243854401</v>
      </c>
      <c r="O64" s="228">
        <f>G64*1.02</f>
        <v>7832.5432177799994</v>
      </c>
      <c r="P64" s="228">
        <f>O64*1.02</f>
        <v>7989.1940821355993</v>
      </c>
      <c r="Q64" s="236"/>
      <c r="R64" s="236"/>
      <c r="S64" s="228">
        <f>X64+Y64</f>
        <v>0</v>
      </c>
      <c r="T64" s="228"/>
      <c r="U64" s="228"/>
      <c r="V64" s="228">
        <f>T64+U64</f>
        <v>0</v>
      </c>
      <c r="W64" s="228"/>
      <c r="X64" s="242">
        <f>V64+W64</f>
        <v>0</v>
      </c>
      <c r="Y64" s="228"/>
      <c r="AKT64" s="181"/>
      <c r="AKU64" s="181"/>
    </row>
    <row r="65" spans="1:983" s="235" customFormat="1" outlineLevel="1" x14ac:dyDescent="0.35">
      <c r="A65" s="234" t="s">
        <v>310</v>
      </c>
      <c r="B65" s="233" t="s">
        <v>311</v>
      </c>
      <c r="C65" s="237" t="s">
        <v>218</v>
      </c>
      <c r="D65" s="228">
        <v>8172.8168000000005</v>
      </c>
      <c r="E65" s="228">
        <v>8079.4089999999997</v>
      </c>
      <c r="F65" s="226">
        <f t="shared" si="37"/>
        <v>-1.1429082810225338E-2</v>
      </c>
      <c r="G65" s="228">
        <f>H65+I65+K65+M65</f>
        <v>9024.119999999999</v>
      </c>
      <c r="H65" s="266">
        <v>2254.2799999999997</v>
      </c>
      <c r="I65" s="228">
        <v>2255.2799999999997</v>
      </c>
      <c r="J65" s="228">
        <f>H65+I65</f>
        <v>4509.5599999999995</v>
      </c>
      <c r="K65" s="228">
        <v>2255.2799999999997</v>
      </c>
      <c r="L65" s="228">
        <f>J65+K65</f>
        <v>6764.8399999999992</v>
      </c>
      <c r="M65" s="228">
        <v>2259.2799999999997</v>
      </c>
      <c r="N65" s="226">
        <f t="shared" si="38"/>
        <v>0.11692823076539377</v>
      </c>
      <c r="O65" s="228">
        <f>G65*1.02</f>
        <v>9204.6023999999998</v>
      </c>
      <c r="P65" s="228">
        <f>O65*1.02</f>
        <v>9388.6944480000002</v>
      </c>
      <c r="Q65" s="236"/>
      <c r="R65" s="236"/>
      <c r="S65" s="228">
        <f>X65+Y65</f>
        <v>0</v>
      </c>
      <c r="T65" s="228"/>
      <c r="U65" s="228"/>
      <c r="V65" s="228">
        <f>T65+U65</f>
        <v>0</v>
      </c>
      <c r="W65" s="228"/>
      <c r="X65" s="242">
        <f>V65+W65</f>
        <v>0</v>
      </c>
      <c r="Y65" s="228"/>
      <c r="AKT65" s="181"/>
      <c r="AKU65" s="181"/>
    </row>
    <row r="66" spans="1:983" s="196" customFormat="1" x14ac:dyDescent="0.35">
      <c r="A66" s="252" t="s">
        <v>312</v>
      </c>
      <c r="B66" s="265" t="s">
        <v>313</v>
      </c>
      <c r="C66" s="219" t="s">
        <v>218</v>
      </c>
      <c r="D66" s="197">
        <f>SUM(D67:D76)</f>
        <v>894700.61684480007</v>
      </c>
      <c r="E66" s="197">
        <f>SUM(E67:E76)</f>
        <v>805054.63212209032</v>
      </c>
      <c r="F66" s="199">
        <f t="shared" si="37"/>
        <v>-0.10019662782713858</v>
      </c>
      <c r="G66" s="197">
        <f>L66+M66</f>
        <v>1021857.5776614475</v>
      </c>
      <c r="H66" s="197">
        <f t="shared" ref="H66:M66" si="43">SUM(H67:H76)</f>
        <v>394483.72017106798</v>
      </c>
      <c r="I66" s="197">
        <f t="shared" si="43"/>
        <v>256102.73414345999</v>
      </c>
      <c r="J66" s="197">
        <f t="shared" si="43"/>
        <v>650586.45431452792</v>
      </c>
      <c r="K66" s="197">
        <f t="shared" si="43"/>
        <v>30201.643060660223</v>
      </c>
      <c r="L66" s="197">
        <f t="shared" si="43"/>
        <v>680788.09737518826</v>
      </c>
      <c r="M66" s="197">
        <f t="shared" si="43"/>
        <v>341069.48028625915</v>
      </c>
      <c r="N66" s="199">
        <f t="shared" si="38"/>
        <v>0.26930215278418268</v>
      </c>
      <c r="O66" s="197">
        <f>SUM(O67:O76)</f>
        <v>1042294.7292146762</v>
      </c>
      <c r="P66" s="197">
        <f>SUM(P67:P76)</f>
        <v>1063140.6237989697</v>
      </c>
      <c r="Q66" s="198"/>
      <c r="S66" s="197">
        <f t="shared" ref="S66:Y66" si="44">SUM(S67:S76)</f>
        <v>0</v>
      </c>
      <c r="T66" s="197">
        <f t="shared" si="44"/>
        <v>0</v>
      </c>
      <c r="U66" s="197">
        <f t="shared" si="44"/>
        <v>0</v>
      </c>
      <c r="V66" s="197">
        <f t="shared" si="44"/>
        <v>0</v>
      </c>
      <c r="W66" s="197">
        <f t="shared" si="44"/>
        <v>0</v>
      </c>
      <c r="X66" s="197">
        <f t="shared" si="44"/>
        <v>0</v>
      </c>
      <c r="Y66" s="197">
        <f t="shared" si="44"/>
        <v>0</v>
      </c>
      <c r="AC66" s="250">
        <f>G66*AC11</f>
        <v>970764.69877837505</v>
      </c>
      <c r="AKT66" s="181"/>
      <c r="AKU66" s="181"/>
    </row>
    <row r="67" spans="1:983" s="196" customFormat="1" ht="46.5" outlineLevel="1" x14ac:dyDescent="0.35">
      <c r="A67" s="234" t="s">
        <v>314</v>
      </c>
      <c r="B67" s="262" t="s">
        <v>315</v>
      </c>
      <c r="C67" s="237" t="s">
        <v>218</v>
      </c>
      <c r="D67" s="228">
        <v>50000</v>
      </c>
      <c r="E67" s="228">
        <v>47102.02981</v>
      </c>
      <c r="F67" s="226">
        <f t="shared" si="37"/>
        <v>-5.7959403800000003E-2</v>
      </c>
      <c r="G67" s="228">
        <f t="shared" ref="G67:G76" si="45">H67+I67+K67+M67</f>
        <v>80000</v>
      </c>
      <c r="H67" s="228"/>
      <c r="I67" s="228"/>
      <c r="J67" s="228">
        <f t="shared" ref="J67:J76" si="46">H67+I67</f>
        <v>0</v>
      </c>
      <c r="K67" s="228">
        <v>20000</v>
      </c>
      <c r="L67" s="228">
        <f t="shared" ref="L67:L76" si="47">J67+K67</f>
        <v>20000</v>
      </c>
      <c r="M67" s="228">
        <v>60000</v>
      </c>
      <c r="N67" s="226">
        <f t="shared" si="38"/>
        <v>0.69844060484662163</v>
      </c>
      <c r="O67" s="228">
        <f t="shared" ref="O67:O76" si="48">G67*1.02</f>
        <v>81600</v>
      </c>
      <c r="P67" s="228">
        <f t="shared" ref="P67:P76" si="49">O67*1.02</f>
        <v>83232</v>
      </c>
      <c r="Q67" s="236"/>
      <c r="S67" s="228">
        <f t="shared" ref="S67:S76" si="50">X67+Y67</f>
        <v>0</v>
      </c>
      <c r="T67" s="228"/>
      <c r="U67" s="228"/>
      <c r="V67" s="228">
        <f t="shared" ref="V67:V76" si="51">T67+U67</f>
        <v>0</v>
      </c>
      <c r="W67" s="228"/>
      <c r="X67" s="242">
        <f t="shared" ref="X67:X76" si="52">V67+W67</f>
        <v>0</v>
      </c>
      <c r="Y67" s="228"/>
      <c r="AKT67" s="181"/>
      <c r="AKU67" s="181"/>
    </row>
    <row r="68" spans="1:983" s="196" customFormat="1" outlineLevel="1" x14ac:dyDescent="0.35">
      <c r="A68" s="234" t="s">
        <v>417</v>
      </c>
      <c r="B68" s="262" t="s">
        <v>317</v>
      </c>
      <c r="C68" s="237" t="s">
        <v>218</v>
      </c>
      <c r="D68" s="228">
        <v>80642.531620000023</v>
      </c>
      <c r="E68" s="228">
        <v>74234.06</v>
      </c>
      <c r="F68" s="226">
        <f t="shared" si="37"/>
        <v>-7.9467639361791451E-2</v>
      </c>
      <c r="G68" s="228">
        <f t="shared" si="45"/>
        <v>89700.034</v>
      </c>
      <c r="H68" s="228">
        <v>20658.47600000001</v>
      </c>
      <c r="I68" s="228">
        <v>23032.47600000001</v>
      </c>
      <c r="J68" s="228">
        <f t="shared" si="46"/>
        <v>43690.952000000019</v>
      </c>
      <c r="K68" s="228">
        <v>23432.225999999995</v>
      </c>
      <c r="L68" s="228">
        <f t="shared" si="47"/>
        <v>67123.178000000014</v>
      </c>
      <c r="M68" s="228">
        <v>22576.855999999985</v>
      </c>
      <c r="N68" s="226">
        <f t="shared" si="38"/>
        <v>0.20834067273162754</v>
      </c>
      <c r="O68" s="228">
        <f t="shared" si="48"/>
        <v>91494.034679999997</v>
      </c>
      <c r="P68" s="228">
        <f t="shared" si="49"/>
        <v>93323.915373600001</v>
      </c>
      <c r="Q68" s="236"/>
      <c r="S68" s="228">
        <f t="shared" si="50"/>
        <v>0</v>
      </c>
      <c r="T68" s="228"/>
      <c r="U68" s="228"/>
      <c r="V68" s="228">
        <f t="shared" si="51"/>
        <v>0</v>
      </c>
      <c r="W68" s="228"/>
      <c r="X68" s="242">
        <f t="shared" si="52"/>
        <v>0</v>
      </c>
      <c r="Y68" s="228"/>
      <c r="AKT68" s="181"/>
      <c r="AKU68" s="181"/>
    </row>
    <row r="69" spans="1:983" s="263" customFormat="1" ht="46.5" outlineLevel="1" x14ac:dyDescent="0.35">
      <c r="A69" s="248" t="s">
        <v>316</v>
      </c>
      <c r="B69" s="264" t="s">
        <v>319</v>
      </c>
      <c r="C69" s="246" t="s">
        <v>218</v>
      </c>
      <c r="D69" s="227">
        <v>54283.462599999999</v>
      </c>
      <c r="E69" s="227">
        <v>44764.909379999997</v>
      </c>
      <c r="F69" s="245">
        <f t="shared" si="37"/>
        <v>-0.17534904304354385</v>
      </c>
      <c r="G69" s="227">
        <f t="shared" si="45"/>
        <v>55924.24</v>
      </c>
      <c r="H69" s="227">
        <v>13629.859999999999</v>
      </c>
      <c r="I69" s="227">
        <v>14264.46</v>
      </c>
      <c r="J69" s="227">
        <f t="shared" si="46"/>
        <v>27894.32</v>
      </c>
      <c r="K69" s="227">
        <v>14953.16</v>
      </c>
      <c r="L69" s="227">
        <f t="shared" si="47"/>
        <v>42847.479999999996</v>
      </c>
      <c r="M69" s="227">
        <v>13076.76</v>
      </c>
      <c r="N69" s="245">
        <f t="shared" si="38"/>
        <v>0.24928746141918362</v>
      </c>
      <c r="O69" s="228">
        <f t="shared" si="48"/>
        <v>57042.724799999996</v>
      </c>
      <c r="P69" s="228">
        <f t="shared" si="49"/>
        <v>58183.579295999996</v>
      </c>
      <c r="Q69" s="244"/>
      <c r="S69" s="227">
        <f t="shared" si="50"/>
        <v>0</v>
      </c>
      <c r="T69" s="227"/>
      <c r="U69" s="227"/>
      <c r="V69" s="227">
        <f t="shared" si="51"/>
        <v>0</v>
      </c>
      <c r="W69" s="227"/>
      <c r="X69" s="242">
        <f t="shared" si="52"/>
        <v>0</v>
      </c>
      <c r="Y69" s="227"/>
      <c r="AKT69" s="243"/>
      <c r="AKU69" s="243"/>
    </row>
    <row r="70" spans="1:983" s="196" customFormat="1" ht="46.5" outlineLevel="1" x14ac:dyDescent="0.35">
      <c r="A70" s="234" t="s">
        <v>318</v>
      </c>
      <c r="B70" s="262" t="s">
        <v>321</v>
      </c>
      <c r="C70" s="237" t="s">
        <v>218</v>
      </c>
      <c r="D70" s="228">
        <v>153590.7450852</v>
      </c>
      <c r="E70" s="228">
        <v>134247.63</v>
      </c>
      <c r="F70" s="226">
        <f t="shared" si="37"/>
        <v>-0.12593932710248895</v>
      </c>
      <c r="G70" s="228">
        <f t="shared" si="45"/>
        <v>160779.44395295292</v>
      </c>
      <c r="H70" s="228">
        <v>62944.568036445431</v>
      </c>
      <c r="I70" s="228">
        <v>26930.675598835835</v>
      </c>
      <c r="J70" s="228">
        <f t="shared" si="46"/>
        <v>89875.243635281266</v>
      </c>
      <c r="K70" s="228">
        <v>23760.706266035832</v>
      </c>
      <c r="L70" s="228">
        <f t="shared" si="47"/>
        <v>113635.9499013171</v>
      </c>
      <c r="M70" s="228">
        <v>47143.494051635833</v>
      </c>
      <c r="N70" s="226">
        <f t="shared" si="38"/>
        <v>0.19763338803785893</v>
      </c>
      <c r="O70" s="228">
        <f t="shared" si="48"/>
        <v>163995.03283201199</v>
      </c>
      <c r="P70" s="228">
        <f t="shared" si="49"/>
        <v>167274.93348865223</v>
      </c>
      <c r="Q70" s="236"/>
      <c r="R70" s="250"/>
      <c r="S70" s="228">
        <f t="shared" si="50"/>
        <v>0</v>
      </c>
      <c r="T70" s="228"/>
      <c r="U70" s="228"/>
      <c r="V70" s="228">
        <f t="shared" si="51"/>
        <v>0</v>
      </c>
      <c r="W70" s="228"/>
      <c r="X70" s="242">
        <f t="shared" si="52"/>
        <v>0</v>
      </c>
      <c r="Y70" s="228"/>
      <c r="AKT70" s="181"/>
      <c r="AKU70" s="181"/>
    </row>
    <row r="71" spans="1:983" s="235" customFormat="1" ht="46.5" outlineLevel="1" x14ac:dyDescent="0.35">
      <c r="A71" s="234" t="s">
        <v>416</v>
      </c>
      <c r="B71" s="262" t="s">
        <v>323</v>
      </c>
      <c r="C71" s="237" t="s">
        <v>218</v>
      </c>
      <c r="D71" s="228">
        <v>48925.295600000005</v>
      </c>
      <c r="E71" s="228">
        <v>35056.04593</v>
      </c>
      <c r="F71" s="226">
        <f t="shared" si="37"/>
        <v>-0.28347809655339118</v>
      </c>
      <c r="G71" s="228">
        <f t="shared" si="45"/>
        <v>69316</v>
      </c>
      <c r="H71" s="228">
        <v>14827.49999</v>
      </c>
      <c r="I71" s="228">
        <v>14032.49999</v>
      </c>
      <c r="J71" s="228">
        <f t="shared" si="46"/>
        <v>28859.999980000001</v>
      </c>
      <c r="K71" s="228">
        <v>23179.49999</v>
      </c>
      <c r="L71" s="228">
        <f t="shared" si="47"/>
        <v>52039.499970000004</v>
      </c>
      <c r="M71" s="228">
        <v>17276.500029999999</v>
      </c>
      <c r="N71" s="226">
        <f t="shared" si="38"/>
        <v>0.97729088267428565</v>
      </c>
      <c r="O71" s="228">
        <f t="shared" si="48"/>
        <v>70702.320000000007</v>
      </c>
      <c r="P71" s="228">
        <f t="shared" si="49"/>
        <v>72116.366400000014</v>
      </c>
      <c r="Q71" s="236"/>
      <c r="S71" s="228">
        <f t="shared" si="50"/>
        <v>0</v>
      </c>
      <c r="T71" s="228"/>
      <c r="U71" s="228"/>
      <c r="V71" s="228">
        <f t="shared" si="51"/>
        <v>0</v>
      </c>
      <c r="W71" s="228"/>
      <c r="X71" s="242">
        <f t="shared" si="52"/>
        <v>0</v>
      </c>
      <c r="Y71" s="228"/>
      <c r="AKT71" s="181"/>
      <c r="AKU71" s="181"/>
    </row>
    <row r="72" spans="1:983" s="235" customFormat="1" outlineLevel="1" x14ac:dyDescent="0.35">
      <c r="A72" s="234" t="s">
        <v>320</v>
      </c>
      <c r="B72" s="262" t="s">
        <v>149</v>
      </c>
      <c r="C72" s="237" t="s">
        <v>218</v>
      </c>
      <c r="D72" s="228">
        <v>66363.579250400013</v>
      </c>
      <c r="E72" s="228">
        <v>62487.629609448311</v>
      </c>
      <c r="F72" s="226">
        <f t="shared" si="37"/>
        <v>-5.8404770880834289E-2</v>
      </c>
      <c r="G72" s="228">
        <f t="shared" si="45"/>
        <v>71431.360000000001</v>
      </c>
      <c r="H72" s="228">
        <v>17747.519</v>
      </c>
      <c r="I72" s="228">
        <v>18046.699000000001</v>
      </c>
      <c r="J72" s="228">
        <f t="shared" si="46"/>
        <v>35794.218000000001</v>
      </c>
      <c r="K72" s="228">
        <v>17982.819</v>
      </c>
      <c r="L72" s="228">
        <f t="shared" si="47"/>
        <v>53777.036999999997</v>
      </c>
      <c r="M72" s="228">
        <v>17654.323</v>
      </c>
      <c r="N72" s="226">
        <f t="shared" si="38"/>
        <v>0.14312801503994593</v>
      </c>
      <c r="O72" s="228">
        <f t="shared" si="48"/>
        <v>72859.987200000003</v>
      </c>
      <c r="P72" s="228">
        <f t="shared" si="49"/>
        <v>74317.186944000001</v>
      </c>
      <c r="Q72" s="236"/>
      <c r="S72" s="228">
        <f t="shared" si="50"/>
        <v>0</v>
      </c>
      <c r="T72" s="228"/>
      <c r="U72" s="228"/>
      <c r="V72" s="228">
        <f t="shared" si="51"/>
        <v>0</v>
      </c>
      <c r="W72" s="228"/>
      <c r="X72" s="242">
        <f t="shared" si="52"/>
        <v>0</v>
      </c>
      <c r="Y72" s="228"/>
      <c r="AKT72" s="181"/>
      <c r="AKU72" s="181"/>
    </row>
    <row r="73" spans="1:983" s="235" customFormat="1" outlineLevel="1" x14ac:dyDescent="0.35">
      <c r="A73" s="234" t="s">
        <v>322</v>
      </c>
      <c r="B73" s="262" t="s">
        <v>326</v>
      </c>
      <c r="C73" s="237" t="s">
        <v>218</v>
      </c>
      <c r="D73" s="228">
        <v>203195.90555200001</v>
      </c>
      <c r="E73" s="228">
        <v>188196.24991091035</v>
      </c>
      <c r="F73" s="226">
        <f t="shared" si="37"/>
        <v>-7.3818690393104833E-2</v>
      </c>
      <c r="G73" s="228">
        <f t="shared" si="45"/>
        <v>209182.8</v>
      </c>
      <c r="H73" s="228">
        <v>51747.469999999994</v>
      </c>
      <c r="I73" s="228">
        <v>52450.09</v>
      </c>
      <c r="J73" s="228">
        <f t="shared" si="46"/>
        <v>104197.56</v>
      </c>
      <c r="K73" s="228">
        <v>53238.11</v>
      </c>
      <c r="L73" s="228">
        <f t="shared" si="47"/>
        <v>157435.66999999998</v>
      </c>
      <c r="M73" s="228">
        <v>51747.130000000005</v>
      </c>
      <c r="N73" s="226">
        <f t="shared" si="38"/>
        <v>0.11151417788093225</v>
      </c>
      <c r="O73" s="228">
        <f t="shared" si="48"/>
        <v>213366.45600000001</v>
      </c>
      <c r="P73" s="228">
        <f t="shared" si="49"/>
        <v>217633.78512000002</v>
      </c>
      <c r="Q73" s="236"/>
      <c r="S73" s="228">
        <f t="shared" si="50"/>
        <v>0</v>
      </c>
      <c r="T73" s="228"/>
      <c r="U73" s="228"/>
      <c r="V73" s="228">
        <f t="shared" si="51"/>
        <v>0</v>
      </c>
      <c r="W73" s="228"/>
      <c r="X73" s="242">
        <f t="shared" si="52"/>
        <v>0</v>
      </c>
      <c r="Y73" s="228"/>
      <c r="AKT73" s="181"/>
      <c r="AKU73" s="181"/>
    </row>
    <row r="74" spans="1:983" s="235" customFormat="1" outlineLevel="1" x14ac:dyDescent="0.35">
      <c r="A74" s="234" t="s">
        <v>324</v>
      </c>
      <c r="B74" s="262" t="s">
        <v>328</v>
      </c>
      <c r="C74" s="237" t="s">
        <v>218</v>
      </c>
      <c r="D74" s="228">
        <v>0</v>
      </c>
      <c r="E74" s="228">
        <v>4030.8330000000001</v>
      </c>
      <c r="F74" s="226" t="e">
        <f t="shared" si="37"/>
        <v>#DIV/0!</v>
      </c>
      <c r="G74" s="228">
        <f t="shared" si="45"/>
        <v>32423</v>
      </c>
      <c r="H74" s="228">
        <v>8105.75</v>
      </c>
      <c r="I74" s="228">
        <v>8105.75</v>
      </c>
      <c r="J74" s="228">
        <f t="shared" si="46"/>
        <v>16211.5</v>
      </c>
      <c r="K74" s="228">
        <v>8105.75</v>
      </c>
      <c r="L74" s="228">
        <f t="shared" si="47"/>
        <v>24317.25</v>
      </c>
      <c r="M74" s="228">
        <v>8105.75</v>
      </c>
      <c r="N74" s="226">
        <f t="shared" si="38"/>
        <v>7.043746788815116</v>
      </c>
      <c r="O74" s="228">
        <f t="shared" si="48"/>
        <v>33071.46</v>
      </c>
      <c r="P74" s="228">
        <f t="shared" si="49"/>
        <v>33732.889199999998</v>
      </c>
      <c r="Q74" s="236"/>
      <c r="S74" s="228">
        <f t="shared" si="50"/>
        <v>0</v>
      </c>
      <c r="T74" s="228"/>
      <c r="U74" s="228"/>
      <c r="V74" s="228">
        <f t="shared" si="51"/>
        <v>0</v>
      </c>
      <c r="W74" s="228"/>
      <c r="X74" s="242">
        <f t="shared" si="52"/>
        <v>0</v>
      </c>
      <c r="Y74" s="228"/>
      <c r="AKT74" s="181"/>
      <c r="AKU74" s="181"/>
    </row>
    <row r="75" spans="1:983" s="235" customFormat="1" outlineLevel="1" x14ac:dyDescent="0.35">
      <c r="A75" s="234" t="s">
        <v>325</v>
      </c>
      <c r="B75" s="262" t="s">
        <v>330</v>
      </c>
      <c r="C75" s="237" t="s">
        <v>218</v>
      </c>
      <c r="D75" s="228">
        <v>100467.01122720001</v>
      </c>
      <c r="E75" s="228">
        <v>96830.944481731654</v>
      </c>
      <c r="F75" s="226">
        <f t="shared" si="37"/>
        <v>-3.6191648393377747E-2</v>
      </c>
      <c r="G75" s="228">
        <f t="shared" si="45"/>
        <v>101541.92960149334</v>
      </c>
      <c r="H75" s="228">
        <v>26123.232400373334</v>
      </c>
      <c r="I75" s="228">
        <v>25014.972400373328</v>
      </c>
      <c r="J75" s="228">
        <f t="shared" si="46"/>
        <v>51138.204800746666</v>
      </c>
      <c r="K75" s="228">
        <v>25240.432400373335</v>
      </c>
      <c r="L75" s="228">
        <f t="shared" si="47"/>
        <v>76378.63720112</v>
      </c>
      <c r="M75" s="228">
        <v>25163.292400373331</v>
      </c>
      <c r="N75" s="226">
        <f t="shared" si="38"/>
        <v>4.8651648963833727E-2</v>
      </c>
      <c r="O75" s="228">
        <f t="shared" si="48"/>
        <v>103572.76819352321</v>
      </c>
      <c r="P75" s="228">
        <f t="shared" si="49"/>
        <v>105644.22355739368</v>
      </c>
      <c r="Q75" s="236"/>
      <c r="S75" s="228">
        <f t="shared" si="50"/>
        <v>0</v>
      </c>
      <c r="T75" s="228"/>
      <c r="U75" s="228"/>
      <c r="V75" s="228">
        <f t="shared" si="51"/>
        <v>0</v>
      </c>
      <c r="W75" s="228"/>
      <c r="X75" s="242">
        <f t="shared" si="52"/>
        <v>0</v>
      </c>
      <c r="Y75" s="228"/>
      <c r="AKT75" s="181"/>
      <c r="AKU75" s="181"/>
    </row>
    <row r="76" spans="1:983" s="235" customFormat="1" outlineLevel="1" x14ac:dyDescent="0.35">
      <c r="A76" s="234" t="s">
        <v>327</v>
      </c>
      <c r="B76" s="262" t="s">
        <v>332</v>
      </c>
      <c r="C76" s="237" t="s">
        <v>218</v>
      </c>
      <c r="D76" s="228">
        <v>137232.08590999991</v>
      </c>
      <c r="E76" s="228">
        <v>118104.3</v>
      </c>
      <c r="F76" s="226">
        <f t="shared" si="37"/>
        <v>-0.1393827528246154</v>
      </c>
      <c r="G76" s="228">
        <f t="shared" si="45"/>
        <v>151558.77010700107</v>
      </c>
      <c r="H76" s="228">
        <v>178699.34474424925</v>
      </c>
      <c r="I76" s="228">
        <v>74225.111154250801</v>
      </c>
      <c r="J76" s="228">
        <f t="shared" si="46"/>
        <v>252924.45589850005</v>
      </c>
      <c r="K76" s="228">
        <v>-179691.06059574895</v>
      </c>
      <c r="L76" s="228">
        <f t="shared" si="47"/>
        <v>73233.395302751102</v>
      </c>
      <c r="M76" s="228">
        <v>78325.374804249965</v>
      </c>
      <c r="N76" s="226">
        <f t="shared" si="38"/>
        <v>0.28326208365826699</v>
      </c>
      <c r="O76" s="228">
        <f t="shared" si="48"/>
        <v>154589.94550914108</v>
      </c>
      <c r="P76" s="228">
        <f t="shared" si="49"/>
        <v>157681.74441932389</v>
      </c>
      <c r="Q76" s="236"/>
      <c r="S76" s="228">
        <f t="shared" si="50"/>
        <v>0</v>
      </c>
      <c r="T76" s="228"/>
      <c r="U76" s="228"/>
      <c r="V76" s="228">
        <f t="shared" si="51"/>
        <v>0</v>
      </c>
      <c r="W76" s="228"/>
      <c r="X76" s="242">
        <f t="shared" si="52"/>
        <v>0</v>
      </c>
      <c r="Y76" s="228"/>
      <c r="AKT76" s="181"/>
      <c r="AKU76" s="181"/>
    </row>
    <row r="77" spans="1:983" s="196" customFormat="1" x14ac:dyDescent="0.35">
      <c r="A77" s="234"/>
      <c r="B77" s="259"/>
      <c r="C77" s="237"/>
      <c r="D77" s="259"/>
      <c r="E77" s="259"/>
      <c r="F77" s="261"/>
      <c r="G77" s="259"/>
      <c r="H77" s="259"/>
      <c r="I77" s="259"/>
      <c r="J77" s="259"/>
      <c r="K77" s="259"/>
      <c r="L77" s="259"/>
      <c r="M77" s="259"/>
      <c r="N77" s="259"/>
      <c r="O77" s="259"/>
      <c r="P77" s="259"/>
      <c r="Q77" s="260"/>
      <c r="S77" s="259"/>
      <c r="T77" s="259"/>
      <c r="U77" s="259"/>
      <c r="V77" s="259"/>
      <c r="W77" s="259"/>
      <c r="X77" s="259"/>
      <c r="Y77" s="259"/>
      <c r="AKT77" s="181"/>
      <c r="AKU77" s="181"/>
    </row>
    <row r="78" spans="1:983" s="196" customFormat="1" x14ac:dyDescent="0.35">
      <c r="A78" s="255" t="s">
        <v>333</v>
      </c>
      <c r="B78" s="255" t="s">
        <v>334</v>
      </c>
      <c r="C78" s="258"/>
      <c r="D78" s="255"/>
      <c r="E78" s="255"/>
      <c r="F78" s="257"/>
      <c r="G78" s="255"/>
      <c r="H78" s="255"/>
      <c r="I78" s="255"/>
      <c r="J78" s="255"/>
      <c r="K78" s="255"/>
      <c r="L78" s="255"/>
      <c r="M78" s="255"/>
      <c r="N78" s="255"/>
      <c r="O78" s="255"/>
      <c r="P78" s="255"/>
      <c r="Q78" s="256"/>
      <c r="S78" s="255"/>
      <c r="T78" s="255"/>
      <c r="U78" s="255"/>
      <c r="V78" s="255"/>
      <c r="W78" s="255"/>
      <c r="X78" s="255"/>
      <c r="Y78" s="255"/>
      <c r="AKT78" s="181"/>
      <c r="AKU78" s="181"/>
    </row>
    <row r="79" spans="1:983" s="196" customFormat="1" x14ac:dyDescent="0.35">
      <c r="A79" s="252"/>
      <c r="B79" s="252"/>
      <c r="C79" s="219"/>
      <c r="D79" s="252"/>
      <c r="E79" s="252"/>
      <c r="F79" s="254"/>
      <c r="G79" s="252"/>
      <c r="H79" s="252"/>
      <c r="I79" s="252"/>
      <c r="J79" s="252"/>
      <c r="K79" s="252"/>
      <c r="L79" s="252"/>
      <c r="M79" s="252"/>
      <c r="N79" s="252"/>
      <c r="O79" s="252"/>
      <c r="P79" s="252"/>
      <c r="Q79" s="253"/>
      <c r="S79" s="252"/>
      <c r="T79" s="252"/>
      <c r="U79" s="252"/>
      <c r="V79" s="252"/>
      <c r="W79" s="252"/>
      <c r="X79" s="252"/>
      <c r="Y79" s="252"/>
      <c r="AKT79" s="181"/>
      <c r="AKU79" s="181"/>
    </row>
    <row r="80" spans="1:983" s="196" customFormat="1" x14ac:dyDescent="0.35">
      <c r="A80" s="212" t="s">
        <v>335</v>
      </c>
      <c r="B80" s="212" t="s">
        <v>336</v>
      </c>
      <c r="C80" s="211" t="s">
        <v>218</v>
      </c>
      <c r="D80" s="238">
        <f>SUM(D81:D83)</f>
        <v>24151385.526908163</v>
      </c>
      <c r="E80" s="238">
        <f>SUM(E81:E83)</f>
        <v>23428717</v>
      </c>
      <c r="F80" s="231">
        <f t="shared" ref="F80:F87" si="53">(E80-D80)/D80</f>
        <v>-2.9922445902865694E-2</v>
      </c>
      <c r="G80" s="238">
        <f t="shared" ref="G80:M80" si="54">SUM(G81:G83)</f>
        <v>25774768.147456571</v>
      </c>
      <c r="H80" s="238">
        <f t="shared" si="54"/>
        <v>7012431.6840774138</v>
      </c>
      <c r="I80" s="238">
        <f t="shared" si="54"/>
        <v>5663899.6570037054</v>
      </c>
      <c r="J80" s="238">
        <f t="shared" si="54"/>
        <v>12676331.341081118</v>
      </c>
      <c r="K80" s="238">
        <f t="shared" si="54"/>
        <v>5836835.9034881946</v>
      </c>
      <c r="L80" s="238">
        <f t="shared" si="54"/>
        <v>18513167.244569313</v>
      </c>
      <c r="M80" s="238">
        <f t="shared" si="54"/>
        <v>7261600.9028872559</v>
      </c>
      <c r="N80" s="231">
        <f t="shared" ref="N80:N87" si="55">(G80-E80)/E80</f>
        <v>0.10013570727994074</v>
      </c>
      <c r="O80" s="238">
        <f>SUM(O81:O83)</f>
        <v>26283902.653164148</v>
      </c>
      <c r="P80" s="238">
        <f>SUM(P81:P83)</f>
        <v>26891472.235345937</v>
      </c>
      <c r="Q80" s="239"/>
      <c r="S80" s="238">
        <f t="shared" ref="S80:Y80" si="56">SUM(S81:S83)</f>
        <v>0</v>
      </c>
      <c r="T80" s="238">
        <f t="shared" si="56"/>
        <v>0</v>
      </c>
      <c r="U80" s="238">
        <f t="shared" si="56"/>
        <v>0</v>
      </c>
      <c r="V80" s="238">
        <f t="shared" si="56"/>
        <v>0</v>
      </c>
      <c r="W80" s="238">
        <f t="shared" si="56"/>
        <v>0</v>
      </c>
      <c r="X80" s="238">
        <f t="shared" si="56"/>
        <v>0</v>
      </c>
      <c r="Y80" s="238">
        <f t="shared" si="56"/>
        <v>0</v>
      </c>
      <c r="AKT80" s="181"/>
      <c r="AKU80" s="181"/>
    </row>
    <row r="81" spans="1:983" s="196" customFormat="1" outlineLevel="1" x14ac:dyDescent="0.35">
      <c r="A81" s="234" t="s">
        <v>337</v>
      </c>
      <c r="B81" s="206" t="s">
        <v>338</v>
      </c>
      <c r="C81" s="237" t="s">
        <v>218</v>
      </c>
      <c r="D81" s="228">
        <v>23103412.163841121</v>
      </c>
      <c r="E81" s="228">
        <v>22324308</v>
      </c>
      <c r="F81" s="226">
        <f t="shared" si="53"/>
        <v>-3.3722471742095639E-2</v>
      </c>
      <c r="G81" s="228">
        <f>L81+M81</f>
        <v>24559768.371115237</v>
      </c>
      <c r="H81" s="228">
        <f>$H$18*H1</f>
        <v>6681871.8559920667</v>
      </c>
      <c r="I81" s="228">
        <f>$I$18*I1</f>
        <v>5396908.4360891413</v>
      </c>
      <c r="J81" s="228">
        <f>H81+I81</f>
        <v>12078780.292081207</v>
      </c>
      <c r="K81" s="228">
        <f>$K$18*K1</f>
        <v>5561692.6208519535</v>
      </c>
      <c r="L81" s="228">
        <f>J81+K81</f>
        <v>17640472.91293316</v>
      </c>
      <c r="M81" s="228">
        <f>$M$18*M1</f>
        <v>6919295.458182076</v>
      </c>
      <c r="N81" s="226">
        <f t="shared" si="55"/>
        <v>0.10013570727994066</v>
      </c>
      <c r="O81" s="228">
        <f>$O$18*O1</f>
        <v>25044902.72648108</v>
      </c>
      <c r="P81" s="228">
        <f>$P$18*P1</f>
        <v>25623832.015868016</v>
      </c>
      <c r="Q81" s="236"/>
      <c r="S81" s="228">
        <f>X81+Y81</f>
        <v>0</v>
      </c>
      <c r="T81" s="228"/>
      <c r="U81" s="228"/>
      <c r="V81" s="228">
        <f>T81+U81</f>
        <v>0</v>
      </c>
      <c r="W81" s="228"/>
      <c r="X81" s="242">
        <f>V81+W81</f>
        <v>0</v>
      </c>
      <c r="Y81" s="228"/>
      <c r="AKT81" s="181"/>
      <c r="AKU81" s="181"/>
    </row>
    <row r="82" spans="1:983" s="196" customFormat="1" outlineLevel="1" x14ac:dyDescent="0.35">
      <c r="A82" s="234" t="s">
        <v>339</v>
      </c>
      <c r="B82" s="206" t="s">
        <v>340</v>
      </c>
      <c r="C82" s="237" t="s">
        <v>218</v>
      </c>
      <c r="D82" s="228">
        <v>459315.66252013616</v>
      </c>
      <c r="E82" s="228">
        <v>418904</v>
      </c>
      <c r="F82" s="226">
        <f t="shared" si="53"/>
        <v>-8.7982330710014781E-2</v>
      </c>
      <c r="G82" s="228">
        <f>L82+M82</f>
        <v>460851.24832239631</v>
      </c>
      <c r="H82" s="228">
        <f>$H$18*H2</f>
        <v>125381.84153177339</v>
      </c>
      <c r="I82" s="228">
        <f>$I$18*I2</f>
        <v>101270.17292143998</v>
      </c>
      <c r="J82" s="228">
        <f>H82+I82</f>
        <v>226652.01445321337</v>
      </c>
      <c r="K82" s="228">
        <f>$K$18*K2</f>
        <v>104362.26223206411</v>
      </c>
      <c r="L82" s="228">
        <f>J82+K82</f>
        <v>331014.27668527747</v>
      </c>
      <c r="M82" s="228">
        <f>$M$18*M2</f>
        <v>129836.97163711881</v>
      </c>
      <c r="N82" s="226">
        <f t="shared" si="55"/>
        <v>0.10013570727994077</v>
      </c>
      <c r="O82" s="228">
        <f>$O$18*O2</f>
        <v>469954.54155774193</v>
      </c>
      <c r="P82" s="228">
        <f>$P$18*P2</f>
        <v>480817.84782646678</v>
      </c>
      <c r="Q82" s="236"/>
      <c r="S82" s="228">
        <f>X82+Y82</f>
        <v>0</v>
      </c>
      <c r="T82" s="228"/>
      <c r="U82" s="228"/>
      <c r="V82" s="228">
        <f>T82+U82</f>
        <v>0</v>
      </c>
      <c r="W82" s="228"/>
      <c r="X82" s="242">
        <f>V82+W82</f>
        <v>0</v>
      </c>
      <c r="Y82" s="228"/>
      <c r="AKT82" s="181"/>
      <c r="AKU82" s="181"/>
    </row>
    <row r="83" spans="1:983" s="196" customFormat="1" outlineLevel="1" x14ac:dyDescent="0.35">
      <c r="A83" s="234" t="s">
        <v>341</v>
      </c>
      <c r="B83" s="206" t="s">
        <v>342</v>
      </c>
      <c r="C83" s="237" t="s">
        <v>218</v>
      </c>
      <c r="D83" s="228">
        <v>588657.70054690423</v>
      </c>
      <c r="E83" s="228">
        <v>685505</v>
      </c>
      <c r="F83" s="226">
        <f t="shared" si="53"/>
        <v>0.16452226712250234</v>
      </c>
      <c r="G83" s="228">
        <f>L83+M83</f>
        <v>754148.52801893582</v>
      </c>
      <c r="H83" s="228">
        <f>$H$18*H3</f>
        <v>205177.98655357386</v>
      </c>
      <c r="I83" s="228">
        <f>$I$18*I3</f>
        <v>165721.0479931242</v>
      </c>
      <c r="J83" s="228">
        <f>H83+I83</f>
        <v>370899.03454669809</v>
      </c>
      <c r="K83" s="228">
        <f>$K$18*K3</f>
        <v>170781.02040417638</v>
      </c>
      <c r="L83" s="228">
        <f>J83+K83</f>
        <v>541680.05495087453</v>
      </c>
      <c r="M83" s="228">
        <f>$M$18*M3</f>
        <v>212468.47306806123</v>
      </c>
      <c r="N83" s="226">
        <f t="shared" si="55"/>
        <v>0.1001357072799408</v>
      </c>
      <c r="O83" s="228">
        <f>$O$18*O3</f>
        <v>769045.38512532669</v>
      </c>
      <c r="P83" s="228">
        <f>$P$18*P3</f>
        <v>786822.37165145739</v>
      </c>
      <c r="Q83" s="236"/>
      <c r="S83" s="228">
        <f>X83+Y83</f>
        <v>0</v>
      </c>
      <c r="T83" s="228"/>
      <c r="U83" s="228"/>
      <c r="V83" s="228">
        <f>T83+U83</f>
        <v>0</v>
      </c>
      <c r="W83" s="228"/>
      <c r="X83" s="242">
        <f>V83+W83</f>
        <v>0</v>
      </c>
      <c r="Y83" s="228"/>
      <c r="AKT83" s="181"/>
      <c r="AKU83" s="181"/>
    </row>
    <row r="84" spans="1:983" x14ac:dyDescent="0.35">
      <c r="A84" s="212" t="s">
        <v>343</v>
      </c>
      <c r="B84" s="212" t="s">
        <v>344</v>
      </c>
      <c r="C84" s="211" t="s">
        <v>218</v>
      </c>
      <c r="D84" s="238">
        <f>SUM(D85:D87)</f>
        <v>2597796.5443286384</v>
      </c>
      <c r="E84" s="238">
        <f>SUM(E85:E87)</f>
        <v>4752378.4278499996</v>
      </c>
      <c r="F84" s="231">
        <f t="shared" si="53"/>
        <v>0.82938823220206448</v>
      </c>
      <c r="G84" s="238">
        <f t="shared" ref="G84:M84" si="57">SUM(G85:G87)</f>
        <v>3087278.1695248494</v>
      </c>
      <c r="H84" s="238">
        <f t="shared" si="57"/>
        <v>426325.84457599442</v>
      </c>
      <c r="I84" s="238">
        <f t="shared" si="57"/>
        <v>1099080.177391507</v>
      </c>
      <c r="J84" s="238">
        <f t="shared" si="57"/>
        <v>1525406.0219675032</v>
      </c>
      <c r="K84" s="238">
        <f t="shared" si="57"/>
        <v>818475.02060324</v>
      </c>
      <c r="L84" s="238">
        <f t="shared" si="57"/>
        <v>2343881.0425707423</v>
      </c>
      <c r="M84" s="238">
        <f t="shared" si="57"/>
        <v>743397.12695410685</v>
      </c>
      <c r="N84" s="231">
        <f t="shared" si="55"/>
        <v>-0.35037198396644731</v>
      </c>
      <c r="O84" s="238">
        <f>SUM(O85:O87)</f>
        <v>4309866.4428361543</v>
      </c>
      <c r="P84" s="238">
        <f>SUM(P85:P87)</f>
        <v>4926047.6244943757</v>
      </c>
      <c r="Q84" s="239"/>
      <c r="S84" s="238" t="e">
        <f t="shared" ref="S84:Y84" si="58">SUM(S85:S87)</f>
        <v>#REF!</v>
      </c>
      <c r="T84" s="238">
        <f t="shared" si="58"/>
        <v>0</v>
      </c>
      <c r="U84" s="238">
        <f t="shared" si="58"/>
        <v>0</v>
      </c>
      <c r="V84" s="238">
        <f t="shared" si="58"/>
        <v>0</v>
      </c>
      <c r="W84" s="238">
        <f t="shared" si="58"/>
        <v>0</v>
      </c>
      <c r="X84" s="238">
        <f t="shared" si="58"/>
        <v>0</v>
      </c>
      <c r="Y84" s="238">
        <f t="shared" si="58"/>
        <v>0</v>
      </c>
    </row>
    <row r="85" spans="1:983" s="196" customFormat="1" outlineLevel="1" x14ac:dyDescent="0.35">
      <c r="A85" s="234" t="s">
        <v>345</v>
      </c>
      <c r="B85" s="206" t="s">
        <v>346</v>
      </c>
      <c r="C85" s="237" t="s">
        <v>218</v>
      </c>
      <c r="D85" s="228">
        <v>2193966.8285623454</v>
      </c>
      <c r="E85" s="228">
        <v>3350971.4916500002</v>
      </c>
      <c r="F85" s="226">
        <f t="shared" si="53"/>
        <v>0.52735740943075826</v>
      </c>
      <c r="G85" s="228">
        <f t="shared" ref="G85:M87" si="59">G13-G81</f>
        <v>1598056.133957848</v>
      </c>
      <c r="H85" s="228">
        <f t="shared" si="59"/>
        <v>227204.57249300834</v>
      </c>
      <c r="I85" s="228">
        <f t="shared" si="59"/>
        <v>943196.05594440456</v>
      </c>
      <c r="J85" s="228">
        <f t="shared" si="59"/>
        <v>1170400.6284374148</v>
      </c>
      <c r="K85" s="228">
        <f t="shared" si="59"/>
        <v>591949.90468948055</v>
      </c>
      <c r="L85" s="228">
        <f t="shared" si="59"/>
        <v>1762350.5331268944</v>
      </c>
      <c r="M85" s="228">
        <f t="shared" si="59"/>
        <v>-164294.39916904643</v>
      </c>
      <c r="N85" s="226">
        <f t="shared" si="55"/>
        <v>-0.52310661611419029</v>
      </c>
      <c r="O85" s="228">
        <f t="shared" ref="O85:P87" si="60">O13-O81</f>
        <v>2682391.2488963902</v>
      </c>
      <c r="P85" s="228">
        <f t="shared" si="60"/>
        <v>3212553.7185245529</v>
      </c>
      <c r="Q85" s="236"/>
      <c r="S85" s="228" t="e">
        <f>S13-S81</f>
        <v>#REF!</v>
      </c>
      <c r="T85" s="228"/>
      <c r="U85" s="228"/>
      <c r="V85" s="228">
        <f>T85+U85</f>
        <v>0</v>
      </c>
      <c r="W85" s="228"/>
      <c r="X85" s="242">
        <f>V85+W85</f>
        <v>0</v>
      </c>
      <c r="Y85" s="228"/>
      <c r="AKT85" s="181"/>
      <c r="AKU85" s="181"/>
    </row>
    <row r="86" spans="1:983" s="196" customFormat="1" outlineLevel="1" x14ac:dyDescent="0.35">
      <c r="A86" s="234" t="s">
        <v>347</v>
      </c>
      <c r="B86" s="206" t="s">
        <v>348</v>
      </c>
      <c r="C86" s="237" t="s">
        <v>218</v>
      </c>
      <c r="D86" s="228">
        <v>199965.33347986388</v>
      </c>
      <c r="E86" s="228">
        <v>1106559.5549999999</v>
      </c>
      <c r="F86" s="226">
        <f t="shared" si="53"/>
        <v>4.5337569554846286</v>
      </c>
      <c r="G86" s="228">
        <f t="shared" si="59"/>
        <v>1387086.0736259369</v>
      </c>
      <c r="H86" s="228">
        <f t="shared" si="59"/>
        <v>225735.50142655993</v>
      </c>
      <c r="I86" s="228">
        <f t="shared" si="59"/>
        <v>120654.36667022668</v>
      </c>
      <c r="J86" s="228">
        <f t="shared" si="59"/>
        <v>346389.86809678661</v>
      </c>
      <c r="K86" s="228">
        <f t="shared" si="59"/>
        <v>206290.72251793585</v>
      </c>
      <c r="L86" s="228">
        <f t="shared" si="59"/>
        <v>552680.59061472246</v>
      </c>
      <c r="M86" s="228">
        <f t="shared" si="59"/>
        <v>834405.48301121453</v>
      </c>
      <c r="N86" s="226">
        <f t="shared" si="55"/>
        <v>0.25351235490071472</v>
      </c>
      <c r="O86" s="228">
        <f t="shared" si="60"/>
        <v>1488859.0197074912</v>
      </c>
      <c r="P86" s="228">
        <f t="shared" si="60"/>
        <v>1556348.2558893757</v>
      </c>
      <c r="Q86" s="236"/>
      <c r="S86" s="228">
        <f>S14-S82</f>
        <v>0</v>
      </c>
      <c r="T86" s="228"/>
      <c r="U86" s="228"/>
      <c r="V86" s="228">
        <f>T86+U86</f>
        <v>0</v>
      </c>
      <c r="W86" s="228"/>
      <c r="X86" s="242">
        <f>V86+W86</f>
        <v>0</v>
      </c>
      <c r="Y86" s="228"/>
      <c r="AKT86" s="181"/>
      <c r="AKU86" s="181"/>
    </row>
    <row r="87" spans="1:983" s="196" customFormat="1" ht="46.5" outlineLevel="1" x14ac:dyDescent="0.35">
      <c r="A87" s="234" t="s">
        <v>349</v>
      </c>
      <c r="B87" s="251" t="s">
        <v>350</v>
      </c>
      <c r="C87" s="237" t="s">
        <v>218</v>
      </c>
      <c r="D87" s="228">
        <v>203864.38228642906</v>
      </c>
      <c r="E87" s="228">
        <v>294847.38119999995</v>
      </c>
      <c r="F87" s="226">
        <f t="shared" si="53"/>
        <v>0.44629178423987742</v>
      </c>
      <c r="G87" s="228">
        <f t="shared" si="59"/>
        <v>102135.96194106422</v>
      </c>
      <c r="H87" s="228">
        <f t="shared" si="59"/>
        <v>-26614.229343573854</v>
      </c>
      <c r="I87" s="228">
        <f t="shared" si="59"/>
        <v>35229.754776875809</v>
      </c>
      <c r="J87" s="228">
        <f t="shared" si="59"/>
        <v>8615.5254333019257</v>
      </c>
      <c r="K87" s="228">
        <f t="shared" si="59"/>
        <v>20234.39339582363</v>
      </c>
      <c r="L87" s="228">
        <f t="shared" si="59"/>
        <v>28849.918829125469</v>
      </c>
      <c r="M87" s="228">
        <f t="shared" si="59"/>
        <v>73286.043111938809</v>
      </c>
      <c r="N87" s="226">
        <f t="shared" si="55"/>
        <v>-0.65359718805918887</v>
      </c>
      <c r="O87" s="228">
        <f t="shared" si="60"/>
        <v>138616.17423227336</v>
      </c>
      <c r="P87" s="228">
        <f t="shared" si="60"/>
        <v>157145.65008044674</v>
      </c>
      <c r="Q87" s="236"/>
      <c r="S87" s="228">
        <f>S15-S83</f>
        <v>0</v>
      </c>
      <c r="T87" s="228"/>
      <c r="U87" s="228"/>
      <c r="V87" s="228">
        <f>T87+U87</f>
        <v>0</v>
      </c>
      <c r="W87" s="228"/>
      <c r="X87" s="242">
        <f>V87+W87</f>
        <v>0</v>
      </c>
      <c r="Y87" s="228"/>
      <c r="AKT87" s="181"/>
      <c r="AKU87" s="181"/>
    </row>
    <row r="88" spans="1:983" s="196" customFormat="1" outlineLevel="1" x14ac:dyDescent="0.35">
      <c r="A88" s="234"/>
      <c r="B88" s="203"/>
      <c r="C88" s="237"/>
      <c r="D88" s="228"/>
      <c r="E88" s="228"/>
      <c r="F88" s="205"/>
      <c r="G88" s="228"/>
      <c r="H88" s="228"/>
      <c r="I88" s="228"/>
      <c r="J88" s="228"/>
      <c r="K88" s="228"/>
      <c r="L88" s="228"/>
      <c r="M88" s="228"/>
      <c r="N88" s="203"/>
      <c r="O88" s="228"/>
      <c r="P88" s="228"/>
      <c r="Q88" s="236"/>
      <c r="S88" s="228"/>
      <c r="T88" s="228"/>
      <c r="U88" s="228"/>
      <c r="V88" s="228">
        <f>T88+U88</f>
        <v>0</v>
      </c>
      <c r="W88" s="228"/>
      <c r="X88" s="242">
        <f>V88+W88</f>
        <v>0</v>
      </c>
      <c r="Y88" s="228"/>
      <c r="AKT88" s="181"/>
      <c r="AKU88" s="181"/>
    </row>
    <row r="89" spans="1:983" s="196" customFormat="1" x14ac:dyDescent="0.35">
      <c r="A89" s="212" t="s">
        <v>351</v>
      </c>
      <c r="B89" s="212" t="s">
        <v>352</v>
      </c>
      <c r="C89" s="211" t="s">
        <v>218</v>
      </c>
      <c r="D89" s="238">
        <f>SUM(D90:D97)</f>
        <v>1759906.8089599998</v>
      </c>
      <c r="E89" s="238">
        <f>SUM(E90:E97)</f>
        <v>2318130.9899999998</v>
      </c>
      <c r="F89" s="231"/>
      <c r="G89" s="238">
        <f t="shared" ref="G89:M89" si="61">SUM(G90:G97)</f>
        <v>3263783.54</v>
      </c>
      <c r="H89" s="238">
        <f t="shared" si="61"/>
        <v>421856.79920999997</v>
      </c>
      <c r="I89" s="238">
        <f t="shared" si="61"/>
        <v>396016.25920999999</v>
      </c>
      <c r="J89" s="238">
        <f t="shared" si="61"/>
        <v>817873.0584199999</v>
      </c>
      <c r="K89" s="238">
        <f t="shared" si="61"/>
        <v>329475.25920999999</v>
      </c>
      <c r="L89" s="238">
        <f t="shared" si="61"/>
        <v>1147348.3176299999</v>
      </c>
      <c r="M89" s="238">
        <f t="shared" si="61"/>
        <v>2116435.2223700001</v>
      </c>
      <c r="N89" s="231">
        <f t="shared" ref="N89:N97" si="62">(G89-E89)/E89</f>
        <v>0.40793749536992313</v>
      </c>
      <c r="O89" s="238">
        <f>SUM(O90:O97)</f>
        <v>1708246</v>
      </c>
      <c r="P89" s="238">
        <f>SUM(P90:P97)</f>
        <v>1208246</v>
      </c>
      <c r="Q89" s="239"/>
      <c r="S89" s="238">
        <f t="shared" ref="S89:Y89" si="63">SUM(S90:S97)</f>
        <v>0</v>
      </c>
      <c r="T89" s="238">
        <f t="shared" si="63"/>
        <v>0</v>
      </c>
      <c r="U89" s="238">
        <f t="shared" si="63"/>
        <v>0</v>
      </c>
      <c r="V89" s="238">
        <f t="shared" si="63"/>
        <v>0</v>
      </c>
      <c r="W89" s="238">
        <f t="shared" si="63"/>
        <v>0</v>
      </c>
      <c r="X89" s="238">
        <f t="shared" si="63"/>
        <v>0</v>
      </c>
      <c r="Y89" s="238">
        <f t="shared" si="63"/>
        <v>0</v>
      </c>
      <c r="Z89" s="250"/>
      <c r="AKT89" s="181"/>
      <c r="AKU89" s="181"/>
    </row>
    <row r="90" spans="1:983" outlineLevel="1" x14ac:dyDescent="0.35">
      <c r="A90" s="234" t="s">
        <v>353</v>
      </c>
      <c r="B90" s="206" t="s">
        <v>354</v>
      </c>
      <c r="C90" s="237" t="s">
        <v>218</v>
      </c>
      <c r="D90" s="228">
        <v>60000</v>
      </c>
      <c r="E90" s="228">
        <v>51934.687710000006</v>
      </c>
      <c r="F90" s="226">
        <f>(E90-D90)/D90</f>
        <v>-0.1344218714999999</v>
      </c>
      <c r="G90" s="228">
        <f t="shared" ref="G90:G97" si="64">L90+M90</f>
        <v>50000</v>
      </c>
      <c r="H90" s="228">
        <v>12500</v>
      </c>
      <c r="I90" s="228">
        <v>12500</v>
      </c>
      <c r="J90" s="228">
        <f t="shared" ref="J90:J97" si="65">H90+I90</f>
        <v>25000</v>
      </c>
      <c r="K90" s="228">
        <v>12500</v>
      </c>
      <c r="L90" s="228">
        <f t="shared" ref="L90:L97" si="66">J90+K90</f>
        <v>37500</v>
      </c>
      <c r="M90" s="228">
        <v>12500</v>
      </c>
      <c r="N90" s="226">
        <f t="shared" si="62"/>
        <v>-3.7252322008811893E-2</v>
      </c>
      <c r="O90" s="228">
        <v>50000</v>
      </c>
      <c r="P90" s="228">
        <v>50000</v>
      </c>
      <c r="Q90" s="236"/>
      <c r="S90" s="228">
        <f t="shared" ref="S90:S97" si="67">X90+Y90</f>
        <v>0</v>
      </c>
      <c r="T90" s="228"/>
      <c r="U90" s="228"/>
      <c r="V90" s="228">
        <f>T90+U90</f>
        <v>0</v>
      </c>
      <c r="W90" s="228"/>
      <c r="X90" s="242">
        <f t="shared" ref="X90:X97" si="68">V90+W90</f>
        <v>0</v>
      </c>
      <c r="Y90" s="228"/>
    </row>
    <row r="91" spans="1:983" outlineLevel="1" x14ac:dyDescent="0.35">
      <c r="A91" s="234" t="s">
        <v>355</v>
      </c>
      <c r="B91" s="206" t="s">
        <v>356</v>
      </c>
      <c r="C91" s="237" t="s">
        <v>218</v>
      </c>
      <c r="D91" s="228">
        <v>0</v>
      </c>
      <c r="E91" s="228"/>
      <c r="F91" s="226"/>
      <c r="G91" s="228">
        <f t="shared" si="64"/>
        <v>0</v>
      </c>
      <c r="H91" s="228"/>
      <c r="I91" s="228"/>
      <c r="J91" s="228">
        <f t="shared" si="65"/>
        <v>0</v>
      </c>
      <c r="K91" s="228"/>
      <c r="L91" s="228">
        <f t="shared" si="66"/>
        <v>0</v>
      </c>
      <c r="M91" s="228"/>
      <c r="N91" s="226" t="e">
        <f t="shared" si="62"/>
        <v>#DIV/0!</v>
      </c>
      <c r="O91" s="228">
        <v>0</v>
      </c>
      <c r="P91" s="228">
        <v>0</v>
      </c>
      <c r="Q91" s="236"/>
      <c r="S91" s="228">
        <f t="shared" si="67"/>
        <v>0</v>
      </c>
      <c r="T91" s="228"/>
      <c r="U91" s="228"/>
      <c r="V91" s="228"/>
      <c r="W91" s="228"/>
      <c r="X91" s="242">
        <f t="shared" si="68"/>
        <v>0</v>
      </c>
      <c r="Y91" s="228"/>
    </row>
    <row r="92" spans="1:983" outlineLevel="1" x14ac:dyDescent="0.35">
      <c r="A92" s="234" t="s">
        <v>357</v>
      </c>
      <c r="B92" s="206" t="s">
        <v>358</v>
      </c>
      <c r="C92" s="237" t="s">
        <v>218</v>
      </c>
      <c r="D92" s="228">
        <v>0</v>
      </c>
      <c r="E92" s="228"/>
      <c r="F92" s="226"/>
      <c r="G92" s="228">
        <f t="shared" si="64"/>
        <v>0</v>
      </c>
      <c r="H92" s="228"/>
      <c r="I92" s="228"/>
      <c r="J92" s="228">
        <f t="shared" si="65"/>
        <v>0</v>
      </c>
      <c r="K92" s="228"/>
      <c r="L92" s="228">
        <f t="shared" si="66"/>
        <v>0</v>
      </c>
      <c r="M92" s="228"/>
      <c r="N92" s="226" t="e">
        <f t="shared" si="62"/>
        <v>#DIV/0!</v>
      </c>
      <c r="O92" s="228">
        <v>0</v>
      </c>
      <c r="P92" s="228">
        <v>0</v>
      </c>
      <c r="Q92" s="236"/>
      <c r="S92" s="228">
        <f t="shared" si="67"/>
        <v>0</v>
      </c>
      <c r="T92" s="228"/>
      <c r="U92" s="228"/>
      <c r="V92" s="228"/>
      <c r="W92" s="228"/>
      <c r="X92" s="242">
        <f t="shared" si="68"/>
        <v>0</v>
      </c>
      <c r="Y92" s="228"/>
    </row>
    <row r="93" spans="1:983" outlineLevel="1" x14ac:dyDescent="0.35">
      <c r="A93" s="234" t="s">
        <v>415</v>
      </c>
      <c r="B93" s="206" t="s">
        <v>360</v>
      </c>
      <c r="C93" s="237" t="s">
        <v>218</v>
      </c>
      <c r="D93" s="228">
        <v>20095.80992</v>
      </c>
      <c r="E93" s="228">
        <v>39384.239999999998</v>
      </c>
      <c r="F93" s="226">
        <f>(E93-D93)/D93</f>
        <v>0.95982347348954222</v>
      </c>
      <c r="G93" s="228">
        <f t="shared" si="64"/>
        <v>31848</v>
      </c>
      <c r="H93" s="228">
        <v>6523</v>
      </c>
      <c r="I93" s="228">
        <v>8953</v>
      </c>
      <c r="J93" s="228">
        <f t="shared" si="65"/>
        <v>15476</v>
      </c>
      <c r="K93" s="228">
        <v>9838</v>
      </c>
      <c r="L93" s="228">
        <f t="shared" si="66"/>
        <v>25314</v>
      </c>
      <c r="M93" s="228">
        <v>6534</v>
      </c>
      <c r="N93" s="226">
        <f t="shared" si="62"/>
        <v>-0.1913516675705815</v>
      </c>
      <c r="O93" s="228">
        <v>31848</v>
      </c>
      <c r="P93" s="228">
        <v>31848</v>
      </c>
      <c r="Q93" s="236"/>
      <c r="S93" s="228">
        <f t="shared" si="67"/>
        <v>0</v>
      </c>
      <c r="T93" s="228"/>
      <c r="U93" s="228"/>
      <c r="V93" s="228">
        <f>T93+U93</f>
        <v>0</v>
      </c>
      <c r="W93" s="228"/>
      <c r="X93" s="242">
        <f t="shared" si="68"/>
        <v>0</v>
      </c>
      <c r="Y93" s="228"/>
    </row>
    <row r="94" spans="1:983" outlineLevel="1" x14ac:dyDescent="0.35">
      <c r="A94" s="234" t="s">
        <v>361</v>
      </c>
      <c r="B94" s="206" t="s">
        <v>362</v>
      </c>
      <c r="C94" s="237" t="s">
        <v>218</v>
      </c>
      <c r="D94" s="228">
        <v>0</v>
      </c>
      <c r="E94" s="228"/>
      <c r="F94" s="226"/>
      <c r="G94" s="228">
        <f t="shared" si="64"/>
        <v>0</v>
      </c>
      <c r="H94" s="228"/>
      <c r="I94" s="228"/>
      <c r="J94" s="228">
        <f t="shared" si="65"/>
        <v>0</v>
      </c>
      <c r="K94" s="228"/>
      <c r="L94" s="228">
        <f t="shared" si="66"/>
        <v>0</v>
      </c>
      <c r="M94" s="228"/>
      <c r="N94" s="226" t="e">
        <f t="shared" si="62"/>
        <v>#DIV/0!</v>
      </c>
      <c r="O94" s="228">
        <v>0</v>
      </c>
      <c r="P94" s="228">
        <v>0</v>
      </c>
      <c r="Q94" s="236"/>
      <c r="S94" s="228">
        <f t="shared" si="67"/>
        <v>0</v>
      </c>
      <c r="T94" s="228"/>
      <c r="U94" s="228"/>
      <c r="V94" s="228">
        <f>T94+U94</f>
        <v>0</v>
      </c>
      <c r="W94" s="228"/>
      <c r="X94" s="242">
        <f t="shared" si="68"/>
        <v>0</v>
      </c>
      <c r="Y94" s="228"/>
    </row>
    <row r="95" spans="1:983" outlineLevel="1" x14ac:dyDescent="0.35">
      <c r="A95" s="249" t="s">
        <v>363</v>
      </c>
      <c r="B95" s="206" t="s">
        <v>364</v>
      </c>
      <c r="C95" s="237" t="s">
        <v>218</v>
      </c>
      <c r="D95" s="228">
        <v>22159.999920000002</v>
      </c>
      <c r="E95" s="228">
        <v>58683.3</v>
      </c>
      <c r="F95" s="226">
        <f>(E95-D95)/D95</f>
        <v>1.6481633669608784</v>
      </c>
      <c r="G95" s="228">
        <f t="shared" si="64"/>
        <v>26398</v>
      </c>
      <c r="H95" s="228">
        <v>6667.25</v>
      </c>
      <c r="I95" s="228">
        <v>6667.25</v>
      </c>
      <c r="J95" s="228">
        <f t="shared" si="65"/>
        <v>13334.5</v>
      </c>
      <c r="K95" s="228">
        <v>6822.25</v>
      </c>
      <c r="L95" s="228">
        <f t="shared" si="66"/>
        <v>20156.75</v>
      </c>
      <c r="M95" s="228">
        <v>6241.25</v>
      </c>
      <c r="N95" s="226">
        <f t="shared" si="62"/>
        <v>-0.55016163031049725</v>
      </c>
      <c r="O95" s="228">
        <v>26398</v>
      </c>
      <c r="P95" s="228">
        <v>26398</v>
      </c>
      <c r="Q95" s="236"/>
      <c r="S95" s="228">
        <f t="shared" si="67"/>
        <v>0</v>
      </c>
      <c r="T95" s="228"/>
      <c r="U95" s="228"/>
      <c r="V95" s="228">
        <f>T95+U95</f>
        <v>0</v>
      </c>
      <c r="W95" s="228"/>
      <c r="X95" s="242">
        <f t="shared" si="68"/>
        <v>0</v>
      </c>
      <c r="Y95" s="228"/>
    </row>
    <row r="96" spans="1:983" outlineLevel="1" x14ac:dyDescent="0.35">
      <c r="A96" s="234" t="s">
        <v>365</v>
      </c>
      <c r="B96" s="206" t="s">
        <v>366</v>
      </c>
      <c r="C96" s="237" t="s">
        <v>218</v>
      </c>
      <c r="D96" s="228">
        <v>255000</v>
      </c>
      <c r="E96" s="228">
        <v>618948.34781000006</v>
      </c>
      <c r="F96" s="226">
        <f>(E96-D96)/D96</f>
        <v>1.4272484227843141</v>
      </c>
      <c r="G96" s="227">
        <f t="shared" si="64"/>
        <v>700000</v>
      </c>
      <c r="H96" s="227">
        <v>175000</v>
      </c>
      <c r="I96" s="227">
        <v>175000</v>
      </c>
      <c r="J96" s="228">
        <f t="shared" si="65"/>
        <v>350000</v>
      </c>
      <c r="K96" s="227">
        <v>175000</v>
      </c>
      <c r="L96" s="228">
        <f t="shared" si="66"/>
        <v>525000</v>
      </c>
      <c r="M96" s="227">
        <v>175000</v>
      </c>
      <c r="N96" s="226">
        <f t="shared" si="62"/>
        <v>0.13095059139713633</v>
      </c>
      <c r="O96" s="228">
        <v>1100000</v>
      </c>
      <c r="P96" s="228">
        <v>900000</v>
      </c>
      <c r="Q96" s="236"/>
      <c r="S96" s="227">
        <f t="shared" si="67"/>
        <v>0</v>
      </c>
      <c r="T96" s="227"/>
      <c r="U96" s="227"/>
      <c r="V96" s="227">
        <f>T96+U96</f>
        <v>0</v>
      </c>
      <c r="W96" s="228"/>
      <c r="X96" s="242">
        <f t="shared" si="68"/>
        <v>0</v>
      </c>
      <c r="Y96" s="227"/>
    </row>
    <row r="97" spans="1:983" outlineLevel="1" x14ac:dyDescent="0.35">
      <c r="A97" s="234" t="s">
        <v>367</v>
      </c>
      <c r="B97" s="206" t="s">
        <v>368</v>
      </c>
      <c r="C97" s="237" t="s">
        <v>218</v>
      </c>
      <c r="D97" s="228">
        <v>1402650.9991199998</v>
      </c>
      <c r="E97" s="228">
        <v>1549180.4144799998</v>
      </c>
      <c r="F97" s="226">
        <f>(E97-D97)/D97</f>
        <v>0.10446605424437735</v>
      </c>
      <c r="G97" s="228">
        <f t="shared" si="64"/>
        <v>2455537.54</v>
      </c>
      <c r="H97" s="228">
        <v>221166.54920999997</v>
      </c>
      <c r="I97" s="228">
        <v>192896.00920999999</v>
      </c>
      <c r="J97" s="228">
        <f t="shared" si="65"/>
        <v>414062.55841999996</v>
      </c>
      <c r="K97" s="227">
        <v>125315.00920999999</v>
      </c>
      <c r="L97" s="227">
        <f t="shared" si="66"/>
        <v>539377.56762999995</v>
      </c>
      <c r="M97" s="227">
        <v>1916159.9723700001</v>
      </c>
      <c r="N97" s="226">
        <f t="shared" si="62"/>
        <v>0.58505588958418986</v>
      </c>
      <c r="O97" s="228">
        <v>500000</v>
      </c>
      <c r="P97" s="228">
        <v>200000</v>
      </c>
      <c r="Q97" s="236"/>
      <c r="S97" s="228">
        <f t="shared" si="67"/>
        <v>0</v>
      </c>
      <c r="T97" s="228"/>
      <c r="U97" s="228"/>
      <c r="V97" s="228">
        <f>T97+U97</f>
        <v>0</v>
      </c>
      <c r="W97" s="228"/>
      <c r="X97" s="242">
        <f t="shared" si="68"/>
        <v>0</v>
      </c>
      <c r="Y97" s="227"/>
    </row>
    <row r="98" spans="1:983" outlineLevel="1" x14ac:dyDescent="0.35">
      <c r="A98" s="234"/>
      <c r="B98" s="203"/>
      <c r="C98" s="237"/>
      <c r="D98" s="203"/>
      <c r="E98" s="203"/>
      <c r="F98" s="205"/>
      <c r="G98" s="203"/>
      <c r="H98" s="228"/>
      <c r="I98" s="203"/>
      <c r="J98" s="203"/>
      <c r="K98" s="203"/>
      <c r="L98" s="203"/>
      <c r="M98" s="203"/>
      <c r="N98" s="203"/>
      <c r="O98" s="203"/>
      <c r="P98" s="203"/>
      <c r="Q98" s="204"/>
      <c r="S98" s="203"/>
      <c r="T98" s="203"/>
      <c r="U98" s="203"/>
      <c r="V98" s="203"/>
      <c r="W98" s="203"/>
      <c r="X98" s="203"/>
      <c r="Y98" s="203"/>
    </row>
    <row r="99" spans="1:983" s="196" customFormat="1" x14ac:dyDescent="0.35">
      <c r="A99" s="212" t="s">
        <v>369</v>
      </c>
      <c r="B99" s="212" t="s">
        <v>277</v>
      </c>
      <c r="C99" s="211" t="s">
        <v>218</v>
      </c>
      <c r="D99" s="238">
        <f>SUM(D100:D110)</f>
        <v>1356525.6713443999</v>
      </c>
      <c r="E99" s="238">
        <f>SUM(E100:E110)</f>
        <v>2886458.28119</v>
      </c>
      <c r="F99" s="231">
        <f>(E99-D99)/D99</f>
        <v>1.1278316674459565</v>
      </c>
      <c r="G99" s="238">
        <f t="shared" ref="G99:M99" si="69">SUM(G100:G110)</f>
        <v>1985375.6887168533</v>
      </c>
      <c r="H99" s="238">
        <f t="shared" si="69"/>
        <v>416716.88517921342</v>
      </c>
      <c r="I99" s="238">
        <f t="shared" si="69"/>
        <v>465040.69617921341</v>
      </c>
      <c r="J99" s="238">
        <f t="shared" si="69"/>
        <v>881757.58135842683</v>
      </c>
      <c r="K99" s="238">
        <f t="shared" si="69"/>
        <v>546731.66617921332</v>
      </c>
      <c r="L99" s="238">
        <f t="shared" si="69"/>
        <v>1428489.2475376402</v>
      </c>
      <c r="M99" s="238">
        <f t="shared" si="69"/>
        <v>556886.44117921323</v>
      </c>
      <c r="N99" s="231">
        <f>(G99-E99)/E99</f>
        <v>-0.31217585867953629</v>
      </c>
      <c r="O99" s="238">
        <f>SUM(O100:O110)</f>
        <v>1604778.5932380001</v>
      </c>
      <c r="P99" s="238">
        <f>SUM(P100:P110)</f>
        <v>1604778.5932380001</v>
      </c>
      <c r="Q99" s="239"/>
      <c r="S99" s="238">
        <f>SUM(S100:S110)</f>
        <v>0</v>
      </c>
      <c r="T99" s="238">
        <f>SUM(T100:T109)</f>
        <v>0</v>
      </c>
      <c r="U99" s="238">
        <f>SUM(U100:U110)</f>
        <v>0</v>
      </c>
      <c r="V99" s="238">
        <f>SUM(V100:V110)</f>
        <v>0</v>
      </c>
      <c r="W99" s="238">
        <f>SUM(W100:W110)</f>
        <v>0</v>
      </c>
      <c r="X99" s="238">
        <f>SUM(X100:X110)</f>
        <v>0</v>
      </c>
      <c r="Y99" s="238">
        <f>SUM(Y100:Y110)</f>
        <v>0</v>
      </c>
      <c r="AKT99" s="181"/>
      <c r="AKU99" s="181"/>
    </row>
    <row r="100" spans="1:983" outlineLevel="1" x14ac:dyDescent="0.35">
      <c r="A100" s="234" t="s">
        <v>370</v>
      </c>
      <c r="B100" s="206" t="s">
        <v>358</v>
      </c>
      <c r="C100" s="237" t="s">
        <v>218</v>
      </c>
      <c r="D100" s="228">
        <v>0</v>
      </c>
      <c r="E100" s="228"/>
      <c r="F100" s="226"/>
      <c r="G100" s="228">
        <f t="shared" ref="G100:G110" si="70">L100+M100</f>
        <v>0</v>
      </c>
      <c r="H100" s="228"/>
      <c r="I100" s="228"/>
      <c r="J100" s="228">
        <f t="shared" ref="J100:J110" si="71">H100+I100</f>
        <v>0</v>
      </c>
      <c r="K100" s="228"/>
      <c r="L100" s="228">
        <f t="shared" ref="L100:L110" si="72">J100+K100</f>
        <v>0</v>
      </c>
      <c r="M100" s="228"/>
      <c r="N100" s="226"/>
      <c r="O100" s="228"/>
      <c r="P100" s="228"/>
      <c r="Q100" s="236"/>
      <c r="S100" s="228">
        <f t="shared" ref="S100:S110" si="73">X100+Y100</f>
        <v>0</v>
      </c>
      <c r="T100" s="228"/>
      <c r="U100" s="228"/>
      <c r="V100" s="228">
        <f t="shared" ref="V100:V110" si="74">T100+U100</f>
        <v>0</v>
      </c>
      <c r="W100" s="228"/>
      <c r="X100" s="242">
        <f t="shared" ref="X100:X110" si="75">V100+W100</f>
        <v>0</v>
      </c>
      <c r="Y100" s="228"/>
    </row>
    <row r="101" spans="1:983" outlineLevel="1" x14ac:dyDescent="0.35">
      <c r="A101" s="234" t="s">
        <v>371</v>
      </c>
      <c r="B101" s="206" t="s">
        <v>360</v>
      </c>
      <c r="C101" s="237" t="s">
        <v>218</v>
      </c>
      <c r="D101" s="228">
        <v>9824.81</v>
      </c>
      <c r="E101" s="228">
        <v>19424.560000000001</v>
      </c>
      <c r="F101" s="226">
        <f>(E101-D101)/D101</f>
        <v>0.97709268677969363</v>
      </c>
      <c r="G101" s="228">
        <f t="shared" si="70"/>
        <v>7044.5397330000014</v>
      </c>
      <c r="H101" s="228">
        <v>1754.8849332500004</v>
      </c>
      <c r="I101" s="228">
        <v>1824.8849332500004</v>
      </c>
      <c r="J101" s="228">
        <f t="shared" si="71"/>
        <v>3579.7698665000007</v>
      </c>
      <c r="K101" s="228">
        <v>1764.8849332500004</v>
      </c>
      <c r="L101" s="228">
        <f t="shared" si="72"/>
        <v>5344.6547997500011</v>
      </c>
      <c r="M101" s="228">
        <v>1699.8849332500004</v>
      </c>
      <c r="N101" s="226">
        <f t="shared" ref="N101:N109" si="76">(G101-E101)/E101</f>
        <v>-0.63733851716589718</v>
      </c>
      <c r="O101" s="228">
        <v>7044.5397330000014</v>
      </c>
      <c r="P101" s="228">
        <v>7044.5397330000014</v>
      </c>
      <c r="Q101" s="236"/>
      <c r="S101" s="228">
        <f t="shared" si="73"/>
        <v>0</v>
      </c>
      <c r="T101" s="228"/>
      <c r="U101" s="228"/>
      <c r="V101" s="228">
        <f t="shared" si="74"/>
        <v>0</v>
      </c>
      <c r="W101" s="228"/>
      <c r="X101" s="242">
        <f t="shared" si="75"/>
        <v>0</v>
      </c>
      <c r="Y101" s="228"/>
    </row>
    <row r="102" spans="1:983" outlineLevel="1" x14ac:dyDescent="0.35">
      <c r="A102" s="234" t="s">
        <v>372</v>
      </c>
      <c r="B102" s="206" t="s">
        <v>373</v>
      </c>
      <c r="C102" s="237" t="s">
        <v>218</v>
      </c>
      <c r="D102" s="228">
        <v>7933.8544660000007</v>
      </c>
      <c r="E102" s="228">
        <v>8278.8700000000008</v>
      </c>
      <c r="F102" s="226">
        <f>(E102-D102)/D102</f>
        <v>4.3486496441110807E-2</v>
      </c>
      <c r="G102" s="228">
        <f t="shared" si="70"/>
        <v>6543.9999999999991</v>
      </c>
      <c r="H102" s="228">
        <v>1553.9999999999998</v>
      </c>
      <c r="I102" s="228">
        <v>1611.9999999999998</v>
      </c>
      <c r="J102" s="228">
        <f t="shared" si="71"/>
        <v>3165.9999999999995</v>
      </c>
      <c r="K102" s="228">
        <v>1644.9999999999998</v>
      </c>
      <c r="L102" s="228">
        <f t="shared" si="72"/>
        <v>4810.9999999999991</v>
      </c>
      <c r="M102" s="228">
        <v>1732.9999999999998</v>
      </c>
      <c r="N102" s="226">
        <f t="shared" si="76"/>
        <v>-0.20955396086664019</v>
      </c>
      <c r="O102" s="228">
        <v>6543.9999999999991</v>
      </c>
      <c r="P102" s="228">
        <v>6543.9999999999991</v>
      </c>
      <c r="Q102" s="236"/>
      <c r="S102" s="228">
        <f t="shared" si="73"/>
        <v>0</v>
      </c>
      <c r="T102" s="228"/>
      <c r="U102" s="228"/>
      <c r="V102" s="228">
        <f t="shared" si="74"/>
        <v>0</v>
      </c>
      <c r="W102" s="228"/>
      <c r="X102" s="242">
        <f t="shared" si="75"/>
        <v>0</v>
      </c>
      <c r="Y102" s="228"/>
    </row>
    <row r="103" spans="1:983" s="243" customFormat="1" outlineLevel="1" x14ac:dyDescent="0.35">
      <c r="A103" s="248" t="s">
        <v>374</v>
      </c>
      <c r="B103" s="247" t="s">
        <v>375</v>
      </c>
      <c r="C103" s="246" t="s">
        <v>218</v>
      </c>
      <c r="D103" s="227">
        <v>630000</v>
      </c>
      <c r="E103" s="227">
        <v>604726.07999999996</v>
      </c>
      <c r="F103" s="245">
        <f>(E103-D103)/D103</f>
        <v>-4.0117333333333401E-2</v>
      </c>
      <c r="G103" s="227">
        <f t="shared" si="70"/>
        <v>1000000</v>
      </c>
      <c r="H103" s="227">
        <v>171000</v>
      </c>
      <c r="I103" s="227">
        <v>219000</v>
      </c>
      <c r="J103" s="227">
        <f t="shared" si="71"/>
        <v>390000</v>
      </c>
      <c r="K103" s="227">
        <v>300000</v>
      </c>
      <c r="L103" s="227">
        <f t="shared" si="72"/>
        <v>690000</v>
      </c>
      <c r="M103" s="227">
        <v>310000</v>
      </c>
      <c r="N103" s="245">
        <f t="shared" si="76"/>
        <v>0.65364126514933851</v>
      </c>
      <c r="O103" s="227">
        <v>900000</v>
      </c>
      <c r="P103" s="227">
        <v>900000</v>
      </c>
      <c r="Q103" s="244"/>
      <c r="S103" s="227">
        <f t="shared" si="73"/>
        <v>0</v>
      </c>
      <c r="T103" s="227"/>
      <c r="U103" s="227"/>
      <c r="V103" s="227">
        <f t="shared" si="74"/>
        <v>0</v>
      </c>
      <c r="W103" s="228"/>
      <c r="X103" s="242">
        <f t="shared" si="75"/>
        <v>0</v>
      </c>
      <c r="Y103" s="227"/>
    </row>
    <row r="104" spans="1:983" outlineLevel="1" x14ac:dyDescent="0.35">
      <c r="A104" s="234" t="s">
        <v>376</v>
      </c>
      <c r="B104" s="206" t="s">
        <v>377</v>
      </c>
      <c r="C104" s="237" t="s">
        <v>218</v>
      </c>
      <c r="D104" s="228">
        <v>7242.26296</v>
      </c>
      <c r="E104" s="228">
        <v>79266.39</v>
      </c>
      <c r="F104" s="226">
        <f>(E104-D104)/D104</f>
        <v>9.9449754086255915</v>
      </c>
      <c r="G104" s="228">
        <f t="shared" si="70"/>
        <v>3134</v>
      </c>
      <c r="H104" s="228">
        <v>807</v>
      </c>
      <c r="I104" s="228">
        <v>760</v>
      </c>
      <c r="J104" s="228">
        <f t="shared" si="71"/>
        <v>1567</v>
      </c>
      <c r="K104" s="228">
        <v>818</v>
      </c>
      <c r="L104" s="228">
        <f t="shared" si="72"/>
        <v>2385</v>
      </c>
      <c r="M104" s="228">
        <v>749</v>
      </c>
      <c r="N104" s="226">
        <f t="shared" si="76"/>
        <v>-0.9604624355921848</v>
      </c>
      <c r="O104" s="228">
        <v>3134</v>
      </c>
      <c r="P104" s="228">
        <v>3134</v>
      </c>
      <c r="Q104" s="236"/>
      <c r="S104" s="228">
        <f t="shared" si="73"/>
        <v>0</v>
      </c>
      <c r="T104" s="228"/>
      <c r="U104" s="228"/>
      <c r="V104" s="228">
        <f t="shared" si="74"/>
        <v>0</v>
      </c>
      <c r="W104" s="228"/>
      <c r="X104" s="242">
        <f t="shared" si="75"/>
        <v>0</v>
      </c>
      <c r="Y104" s="228"/>
    </row>
    <row r="105" spans="1:983" outlineLevel="1" x14ac:dyDescent="0.35">
      <c r="A105" s="234" t="s">
        <v>378</v>
      </c>
      <c r="B105" s="206" t="s">
        <v>379</v>
      </c>
      <c r="C105" s="237" t="s">
        <v>218</v>
      </c>
      <c r="D105" s="228">
        <v>55289.499999999993</v>
      </c>
      <c r="E105" s="228">
        <v>52965.894820000001</v>
      </c>
      <c r="F105" s="226">
        <f>(E105-D105)/D105</f>
        <v>-4.2026156503495088E-2</v>
      </c>
      <c r="G105" s="228">
        <f t="shared" si="70"/>
        <v>46104.6</v>
      </c>
      <c r="H105" s="228">
        <v>10303.25</v>
      </c>
      <c r="I105" s="228">
        <v>10935.25</v>
      </c>
      <c r="J105" s="228">
        <f t="shared" si="71"/>
        <v>21238.5</v>
      </c>
      <c r="K105" s="228">
        <v>11744.85</v>
      </c>
      <c r="L105" s="228">
        <f t="shared" si="72"/>
        <v>32983.35</v>
      </c>
      <c r="M105" s="228">
        <v>13121.25</v>
      </c>
      <c r="N105" s="226">
        <f t="shared" si="76"/>
        <v>-0.1295417521655684</v>
      </c>
      <c r="O105" s="228">
        <v>50000</v>
      </c>
      <c r="P105" s="228">
        <v>50000</v>
      </c>
      <c r="Q105" s="236"/>
      <c r="S105" s="228">
        <f t="shared" si="73"/>
        <v>0</v>
      </c>
      <c r="T105" s="228"/>
      <c r="U105" s="228"/>
      <c r="V105" s="228">
        <f t="shared" si="74"/>
        <v>0</v>
      </c>
      <c r="W105" s="228"/>
      <c r="X105" s="242">
        <f t="shared" si="75"/>
        <v>0</v>
      </c>
      <c r="Y105" s="228"/>
      <c r="AC105" s="343">
        <f>G105</f>
        <v>46104.6</v>
      </c>
    </row>
    <row r="106" spans="1:983" outlineLevel="1" x14ac:dyDescent="0.35">
      <c r="A106" s="234" t="s">
        <v>380</v>
      </c>
      <c r="B106" s="206" t="s">
        <v>381</v>
      </c>
      <c r="C106" s="237" t="s">
        <v>218</v>
      </c>
      <c r="D106" s="228">
        <v>0</v>
      </c>
      <c r="E106" s="228">
        <v>416918.66</v>
      </c>
      <c r="F106" s="226"/>
      <c r="G106" s="227">
        <f t="shared" si="70"/>
        <v>0</v>
      </c>
      <c r="H106" s="227"/>
      <c r="I106" s="227"/>
      <c r="J106" s="227">
        <f t="shared" si="71"/>
        <v>0</v>
      </c>
      <c r="K106" s="227"/>
      <c r="L106" s="227">
        <f t="shared" si="72"/>
        <v>0</v>
      </c>
      <c r="M106" s="227"/>
      <c r="N106" s="226">
        <f t="shared" si="76"/>
        <v>-1</v>
      </c>
      <c r="O106" s="228">
        <v>3134</v>
      </c>
      <c r="P106" s="228">
        <v>3134</v>
      </c>
      <c r="Q106" s="236"/>
      <c r="S106" s="227">
        <f t="shared" si="73"/>
        <v>0</v>
      </c>
      <c r="T106" s="227"/>
      <c r="U106" s="227"/>
      <c r="V106" s="227">
        <f t="shared" si="74"/>
        <v>0</v>
      </c>
      <c r="W106" s="228"/>
      <c r="X106" s="242">
        <f t="shared" si="75"/>
        <v>0</v>
      </c>
      <c r="Y106" s="227"/>
    </row>
    <row r="107" spans="1:983" outlineLevel="1" x14ac:dyDescent="0.35">
      <c r="A107" s="234" t="s">
        <v>382</v>
      </c>
      <c r="B107" s="206" t="s">
        <v>277</v>
      </c>
      <c r="C107" s="237" t="s">
        <v>218</v>
      </c>
      <c r="D107" s="228">
        <v>56566.24691839992</v>
      </c>
      <c r="E107" s="228">
        <v>1221068.71637</v>
      </c>
      <c r="F107" s="226">
        <f>(E107-D107)/D107</f>
        <v>20.586525231759893</v>
      </c>
      <c r="G107" s="228">
        <f t="shared" si="70"/>
        <v>387626.49547885335</v>
      </c>
      <c r="H107" s="227">
        <v>96558.873869713396</v>
      </c>
      <c r="I107" s="228">
        <v>96927.873869713396</v>
      </c>
      <c r="J107" s="228">
        <f t="shared" si="71"/>
        <v>193486.74773942679</v>
      </c>
      <c r="K107" s="227">
        <v>97343.873869713338</v>
      </c>
      <c r="L107" s="227">
        <f t="shared" si="72"/>
        <v>290830.62160914013</v>
      </c>
      <c r="M107" s="227">
        <v>96795.873869713221</v>
      </c>
      <c r="N107" s="226">
        <f t="shared" si="76"/>
        <v>-0.68255144834830295</v>
      </c>
      <c r="O107" s="228">
        <v>100000</v>
      </c>
      <c r="P107" s="228">
        <v>100000</v>
      </c>
      <c r="Q107" s="236"/>
      <c r="S107" s="228">
        <f t="shared" si="73"/>
        <v>0</v>
      </c>
      <c r="T107" s="228"/>
      <c r="U107" s="228"/>
      <c r="V107" s="228">
        <f t="shared" si="74"/>
        <v>0</v>
      </c>
      <c r="W107" s="228"/>
      <c r="X107" s="242">
        <f t="shared" si="75"/>
        <v>0</v>
      </c>
      <c r="Y107" s="227"/>
    </row>
    <row r="108" spans="1:983" s="243" customFormat="1" outlineLevel="1" x14ac:dyDescent="0.35">
      <c r="A108" s="234" t="s">
        <v>383</v>
      </c>
      <c r="B108" s="247" t="s">
        <v>384</v>
      </c>
      <c r="C108" s="246" t="s">
        <v>218</v>
      </c>
      <c r="D108" s="227">
        <v>413711</v>
      </c>
      <c r="E108" s="227">
        <v>341303.26</v>
      </c>
      <c r="F108" s="245">
        <f>IFERROR((E108-D108)/D108,"-")</f>
        <v>-0.17502009857122483</v>
      </c>
      <c r="G108" s="227">
        <f t="shared" si="70"/>
        <v>384500.05350499996</v>
      </c>
      <c r="H108" s="227">
        <v>97220.876376249988</v>
      </c>
      <c r="I108" s="227">
        <v>96462.687376249989</v>
      </c>
      <c r="J108" s="227">
        <f t="shared" si="71"/>
        <v>193683.56375249999</v>
      </c>
      <c r="K108" s="227">
        <v>95897.057376249984</v>
      </c>
      <c r="L108" s="227">
        <f t="shared" si="72"/>
        <v>289580.62112874998</v>
      </c>
      <c r="M108" s="227">
        <v>94919.432376249984</v>
      </c>
      <c r="N108" s="226">
        <f t="shared" si="76"/>
        <v>0.12656425697486731</v>
      </c>
      <c r="O108" s="227">
        <v>384500.05350499996</v>
      </c>
      <c r="P108" s="227">
        <v>384500.05350499996</v>
      </c>
      <c r="Q108" s="244"/>
      <c r="S108" s="227">
        <f t="shared" si="73"/>
        <v>0</v>
      </c>
      <c r="T108" s="227"/>
      <c r="U108" s="227"/>
      <c r="V108" s="227">
        <f t="shared" si="74"/>
        <v>0</v>
      </c>
      <c r="W108" s="228"/>
      <c r="X108" s="242">
        <f t="shared" si="75"/>
        <v>0</v>
      </c>
      <c r="Y108" s="227"/>
    </row>
    <row r="109" spans="1:983" outlineLevel="1" x14ac:dyDescent="0.35">
      <c r="A109" s="234" t="s">
        <v>385</v>
      </c>
      <c r="B109" s="206" t="s">
        <v>386</v>
      </c>
      <c r="C109" s="237" t="s">
        <v>218</v>
      </c>
      <c r="D109" s="228">
        <v>175957.99699999997</v>
      </c>
      <c r="E109" s="228">
        <v>142505.85</v>
      </c>
      <c r="F109" s="226">
        <f>(E109-D109)/D109</f>
        <v>-0.19011438849238532</v>
      </c>
      <c r="G109" s="228">
        <f t="shared" si="70"/>
        <v>150422</v>
      </c>
      <c r="H109" s="228">
        <v>37518</v>
      </c>
      <c r="I109" s="228">
        <v>37518</v>
      </c>
      <c r="J109" s="228">
        <f t="shared" si="71"/>
        <v>75036</v>
      </c>
      <c r="K109" s="228">
        <v>37518</v>
      </c>
      <c r="L109" s="228">
        <f t="shared" si="72"/>
        <v>112554</v>
      </c>
      <c r="M109" s="228">
        <v>37868</v>
      </c>
      <c r="N109" s="226">
        <f t="shared" si="76"/>
        <v>5.5549649365271625E-2</v>
      </c>
      <c r="O109" s="228">
        <v>150422</v>
      </c>
      <c r="P109" s="228">
        <v>150422</v>
      </c>
      <c r="Q109" s="236"/>
      <c r="S109" s="228">
        <f t="shared" si="73"/>
        <v>0</v>
      </c>
      <c r="T109" s="228"/>
      <c r="U109" s="228"/>
      <c r="V109" s="228">
        <f t="shared" si="74"/>
        <v>0</v>
      </c>
      <c r="W109" s="228"/>
      <c r="X109" s="242">
        <f t="shared" si="75"/>
        <v>0</v>
      </c>
      <c r="Y109" s="228"/>
      <c r="AC109" s="343">
        <f>G109</f>
        <v>150422</v>
      </c>
    </row>
    <row r="110" spans="1:983" outlineLevel="1" x14ac:dyDescent="0.35">
      <c r="A110" s="234" t="s">
        <v>387</v>
      </c>
      <c r="B110" s="206" t="s">
        <v>388</v>
      </c>
      <c r="C110" s="237" t="s">
        <v>218</v>
      </c>
      <c r="D110" s="228">
        <v>0</v>
      </c>
      <c r="E110" s="228"/>
      <c r="F110" s="226"/>
      <c r="G110" s="228">
        <f t="shared" si="70"/>
        <v>0</v>
      </c>
      <c r="H110" s="228"/>
      <c r="I110" s="228"/>
      <c r="J110" s="228">
        <f t="shared" si="71"/>
        <v>0</v>
      </c>
      <c r="K110" s="228"/>
      <c r="L110" s="228">
        <f t="shared" si="72"/>
        <v>0</v>
      </c>
      <c r="M110" s="228"/>
      <c r="N110" s="203"/>
      <c r="O110" s="228"/>
      <c r="P110" s="228"/>
      <c r="Q110" s="236"/>
      <c r="S110" s="228">
        <f t="shared" si="73"/>
        <v>0</v>
      </c>
      <c r="T110" s="228"/>
      <c r="U110" s="228"/>
      <c r="V110" s="228">
        <f t="shared" si="74"/>
        <v>0</v>
      </c>
      <c r="W110" s="228"/>
      <c r="X110" s="242">
        <f t="shared" si="75"/>
        <v>0</v>
      </c>
      <c r="Y110" s="228"/>
    </row>
    <row r="111" spans="1:983" x14ac:dyDescent="0.35">
      <c r="A111" s="234"/>
      <c r="B111" s="203"/>
      <c r="C111" s="237"/>
      <c r="D111" s="203"/>
      <c r="E111" s="203"/>
      <c r="F111" s="205"/>
      <c r="G111" s="203"/>
      <c r="H111" s="203"/>
      <c r="I111" s="203"/>
      <c r="J111" s="203"/>
      <c r="K111" s="203"/>
      <c r="L111" s="203"/>
      <c r="M111" s="203"/>
      <c r="N111" s="203"/>
      <c r="O111" s="203"/>
      <c r="P111" s="203"/>
      <c r="Q111" s="204"/>
      <c r="S111" s="203"/>
      <c r="T111" s="203"/>
      <c r="U111" s="203"/>
      <c r="V111" s="203"/>
      <c r="W111" s="203"/>
      <c r="X111" s="203"/>
      <c r="Y111" s="203"/>
    </row>
    <row r="112" spans="1:983" s="196" customFormat="1" x14ac:dyDescent="0.35">
      <c r="A112" s="212" t="s">
        <v>389</v>
      </c>
      <c r="B112" s="212" t="s">
        <v>390</v>
      </c>
      <c r="C112" s="211" t="s">
        <v>218</v>
      </c>
      <c r="D112" s="212"/>
      <c r="E112" s="212"/>
      <c r="F112" s="241"/>
      <c r="G112" s="212"/>
      <c r="H112" s="212"/>
      <c r="I112" s="212"/>
      <c r="J112" s="212"/>
      <c r="K112" s="212"/>
      <c r="L112" s="212"/>
      <c r="M112" s="212"/>
      <c r="N112" s="212"/>
      <c r="O112" s="212"/>
      <c r="P112" s="212"/>
      <c r="Q112" s="240"/>
      <c r="S112" s="212"/>
      <c r="T112" s="212"/>
      <c r="U112" s="212"/>
      <c r="V112" s="212"/>
      <c r="W112" s="212"/>
      <c r="X112" s="212"/>
      <c r="Y112" s="212"/>
      <c r="AKT112" s="181"/>
      <c r="AKU112" s="181"/>
    </row>
    <row r="113" spans="1:983" s="196" customFormat="1" x14ac:dyDescent="0.35">
      <c r="A113" s="212" t="s">
        <v>391</v>
      </c>
      <c r="B113" s="212" t="s">
        <v>392</v>
      </c>
      <c r="C113" s="211" t="s">
        <v>218</v>
      </c>
      <c r="D113" s="238">
        <f>D84+D89-D99</f>
        <v>3001177.6819442385</v>
      </c>
      <c r="E113" s="238">
        <f>E84+E89-E99</f>
        <v>4184051.1366599989</v>
      </c>
      <c r="F113" s="231">
        <f>(E113-D113)/D113</f>
        <v>0.39413642911987312</v>
      </c>
      <c r="G113" s="238">
        <f t="shared" ref="G113:M113" si="77">G84+G89-G99</f>
        <v>4365686.0208079964</v>
      </c>
      <c r="H113" s="238">
        <f t="shared" si="77"/>
        <v>431465.75860678096</v>
      </c>
      <c r="I113" s="238">
        <f t="shared" si="77"/>
        <v>1030055.7404222935</v>
      </c>
      <c r="J113" s="238">
        <f t="shared" si="77"/>
        <v>1461521.4990290762</v>
      </c>
      <c r="K113" s="238">
        <f t="shared" si="77"/>
        <v>601218.61363402673</v>
      </c>
      <c r="L113" s="238">
        <f t="shared" si="77"/>
        <v>2062740.1126631021</v>
      </c>
      <c r="M113" s="238">
        <f t="shared" si="77"/>
        <v>2302945.9081448941</v>
      </c>
      <c r="N113" s="231">
        <f>(G113-E113)/E113</f>
        <v>4.3411248623741988E-2</v>
      </c>
      <c r="O113" s="238">
        <f>O84+O89-O99</f>
        <v>4413333.8495981544</v>
      </c>
      <c r="P113" s="238">
        <f>P84+P89-P99</f>
        <v>4529515.0312563758</v>
      </c>
      <c r="Q113" s="239"/>
      <c r="S113" s="238" t="e">
        <f>S84+S89-S99</f>
        <v>#REF!</v>
      </c>
      <c r="T113" s="148">
        <f>T84+T89-T99</f>
        <v>0</v>
      </c>
      <c r="U113" s="148">
        <f>U84+U89-U99</f>
        <v>0</v>
      </c>
      <c r="V113" s="238">
        <f>V84+V89-V99</f>
        <v>0</v>
      </c>
      <c r="W113" s="238">
        <f>X113-V113</f>
        <v>0</v>
      </c>
      <c r="X113" s="238">
        <f>X84+X89-X99</f>
        <v>0</v>
      </c>
      <c r="Y113" s="238">
        <f>Y84+Y89-Y99</f>
        <v>0</v>
      </c>
      <c r="AKT113" s="181"/>
      <c r="AKU113" s="181"/>
    </row>
    <row r="114" spans="1:983" s="235" customFormat="1" outlineLevel="1" x14ac:dyDescent="0.35">
      <c r="A114" s="234" t="s">
        <v>393</v>
      </c>
      <c r="B114" s="233" t="s">
        <v>394</v>
      </c>
      <c r="C114" s="237" t="s">
        <v>218</v>
      </c>
      <c r="D114" s="228">
        <f>D113*0.2</f>
        <v>600235.53638884774</v>
      </c>
      <c r="E114" s="228">
        <v>755263.94299999997</v>
      </c>
      <c r="F114" s="226">
        <f>(E114-D114)/D114</f>
        <v>0.25827928740080613</v>
      </c>
      <c r="G114" s="228">
        <f t="shared" ref="G114:M114" si="78">G113*0.2</f>
        <v>873137.20416159928</v>
      </c>
      <c r="H114" s="228">
        <f t="shared" si="78"/>
        <v>86293.151721356204</v>
      </c>
      <c r="I114" s="228">
        <f t="shared" si="78"/>
        <v>206011.14808445872</v>
      </c>
      <c r="J114" s="228">
        <f t="shared" si="78"/>
        <v>292304.29980581527</v>
      </c>
      <c r="K114" s="228">
        <f t="shared" si="78"/>
        <v>120243.72272680535</v>
      </c>
      <c r="L114" s="228">
        <f t="shared" si="78"/>
        <v>412548.02253262047</v>
      </c>
      <c r="M114" s="228">
        <f t="shared" si="78"/>
        <v>460589.18162897881</v>
      </c>
      <c r="N114" s="226">
        <f>(G114-E114)/E114</f>
        <v>0.15606896404109061</v>
      </c>
      <c r="O114" s="228">
        <f>O113*0.2</f>
        <v>882666.76991963095</v>
      </c>
      <c r="P114" s="228">
        <f>P113*0.2</f>
        <v>905903.00625127519</v>
      </c>
      <c r="Q114" s="236"/>
      <c r="S114" s="228"/>
      <c r="T114" s="150"/>
      <c r="U114" s="228"/>
      <c r="V114" s="227"/>
      <c r="W114" s="228"/>
      <c r="X114" s="228"/>
      <c r="Y114" s="228">
        <f>Y113*0.2</f>
        <v>0</v>
      </c>
      <c r="AC114" s="342"/>
    </row>
    <row r="115" spans="1:983" outlineLevel="1" x14ac:dyDescent="0.35">
      <c r="A115" s="234" t="s">
        <v>395</v>
      </c>
      <c r="B115" s="233" t="s">
        <v>396</v>
      </c>
      <c r="C115" s="219" t="s">
        <v>218</v>
      </c>
      <c r="D115" s="213"/>
      <c r="E115" s="228">
        <v>21082.83</v>
      </c>
      <c r="F115" s="218"/>
      <c r="G115" s="213"/>
      <c r="H115" s="228"/>
      <c r="I115" s="213"/>
      <c r="J115" s="213"/>
      <c r="K115" s="213"/>
      <c r="L115" s="213"/>
      <c r="M115" s="213"/>
      <c r="N115" s="213"/>
      <c r="O115" s="213"/>
      <c r="P115" s="213"/>
      <c r="Q115" s="221"/>
      <c r="S115" s="213"/>
      <c r="T115" s="150"/>
      <c r="U115" s="213"/>
      <c r="V115" s="213"/>
      <c r="W115" s="213"/>
      <c r="X115" s="213"/>
      <c r="Y115" s="213"/>
      <c r="AC115" s="343"/>
    </row>
    <row r="116" spans="1:983" outlineLevel="1" x14ac:dyDescent="0.35">
      <c r="A116" s="234" t="s">
        <v>397</v>
      </c>
      <c r="B116" s="233" t="s">
        <v>398</v>
      </c>
      <c r="C116" s="219" t="s">
        <v>218</v>
      </c>
      <c r="D116" s="213"/>
      <c r="E116" s="228"/>
      <c r="F116" s="218"/>
      <c r="G116" s="213"/>
      <c r="H116" s="228"/>
      <c r="I116" s="213"/>
      <c r="J116" s="213"/>
      <c r="K116" s="213"/>
      <c r="L116" s="213"/>
      <c r="M116" s="213"/>
      <c r="N116" s="213"/>
      <c r="O116" s="213"/>
      <c r="P116" s="213"/>
      <c r="Q116" s="221"/>
      <c r="S116" s="213"/>
      <c r="T116" s="150"/>
      <c r="U116" s="213"/>
      <c r="V116" s="213"/>
      <c r="W116" s="213"/>
      <c r="X116" s="213"/>
      <c r="Y116" s="213"/>
    </row>
    <row r="117" spans="1:983" outlineLevel="1" x14ac:dyDescent="0.35">
      <c r="A117" s="234" t="s">
        <v>399</v>
      </c>
      <c r="B117" s="233" t="s">
        <v>400</v>
      </c>
      <c r="C117" s="219" t="s">
        <v>218</v>
      </c>
      <c r="D117" s="213"/>
      <c r="E117" s="228"/>
      <c r="F117" s="218"/>
      <c r="G117" s="213"/>
      <c r="H117" s="228"/>
      <c r="I117" s="213"/>
      <c r="J117" s="213"/>
      <c r="K117" s="213"/>
      <c r="L117" s="213"/>
      <c r="M117" s="213"/>
      <c r="N117" s="213"/>
      <c r="O117" s="213"/>
      <c r="P117" s="213"/>
      <c r="Q117" s="221"/>
      <c r="S117" s="213"/>
      <c r="T117" s="150"/>
      <c r="U117" s="213"/>
      <c r="V117" s="213"/>
      <c r="W117" s="213"/>
      <c r="X117" s="213"/>
      <c r="Y117" s="213"/>
    </row>
    <row r="118" spans="1:983" outlineLevel="1" x14ac:dyDescent="0.35">
      <c r="A118" s="234" t="s">
        <v>401</v>
      </c>
      <c r="B118" s="233" t="s">
        <v>402</v>
      </c>
      <c r="C118" s="219" t="s">
        <v>218</v>
      </c>
      <c r="D118" s="213"/>
      <c r="E118" s="228"/>
      <c r="F118" s="218"/>
      <c r="G118" s="228">
        <f>L118+M118</f>
        <v>0</v>
      </c>
      <c r="H118" s="228"/>
      <c r="I118" s="213"/>
      <c r="J118" s="227"/>
      <c r="K118" s="213"/>
      <c r="L118" s="228">
        <f>J118+K118</f>
        <v>0</v>
      </c>
      <c r="M118" s="213"/>
      <c r="N118" s="213"/>
      <c r="O118" s="213"/>
      <c r="P118" s="213"/>
      <c r="Q118" s="221"/>
      <c r="S118" s="228"/>
      <c r="T118" s="150"/>
      <c r="U118" s="232"/>
      <c r="V118" s="227"/>
      <c r="W118" s="228"/>
      <c r="X118" s="228"/>
      <c r="Y118" s="213"/>
    </row>
    <row r="119" spans="1:983" s="196" customFormat="1" x14ac:dyDescent="0.35">
      <c r="A119" s="212" t="s">
        <v>403</v>
      </c>
      <c r="B119" s="212" t="s">
        <v>404</v>
      </c>
      <c r="C119" s="211" t="s">
        <v>218</v>
      </c>
      <c r="D119" s="208">
        <f>SUM(D120:D122)</f>
        <v>2400942.145555391</v>
      </c>
      <c r="E119" s="208">
        <f>SUM(E120:E122)</f>
        <v>3407704</v>
      </c>
      <c r="F119" s="231">
        <f>(E119-D119)/D119</f>
        <v>0.41931949768482352</v>
      </c>
      <c r="G119" s="208">
        <f t="shared" ref="G119:M119" si="79">G113-G114</f>
        <v>3492548.8166463971</v>
      </c>
      <c r="H119" s="208">
        <f t="shared" si="79"/>
        <v>345172.60688542476</v>
      </c>
      <c r="I119" s="208">
        <f t="shared" si="79"/>
        <v>824044.59233783488</v>
      </c>
      <c r="J119" s="208">
        <f t="shared" si="79"/>
        <v>1169217.1992232609</v>
      </c>
      <c r="K119" s="208">
        <f t="shared" si="79"/>
        <v>480974.89090722136</v>
      </c>
      <c r="L119" s="208">
        <f t="shared" si="79"/>
        <v>1650192.0901304816</v>
      </c>
      <c r="M119" s="208">
        <f t="shared" si="79"/>
        <v>1842356.7265159152</v>
      </c>
      <c r="N119" s="231">
        <f>(G119-E119)/E119</f>
        <v>2.4897942029705959E-2</v>
      </c>
      <c r="O119" s="208">
        <f>O113-O114</f>
        <v>3530667.0796785234</v>
      </c>
      <c r="P119" s="208">
        <f>P113-P114</f>
        <v>3623612.0250051008</v>
      </c>
      <c r="Q119" s="230"/>
      <c r="S119" s="208" t="e">
        <f>S113-S114</f>
        <v>#REF!</v>
      </c>
      <c r="T119" s="208">
        <f>T113-T114-T115-T118</f>
        <v>0</v>
      </c>
      <c r="U119" s="208">
        <f>U113-U114-U115-U118</f>
        <v>0</v>
      </c>
      <c r="V119" s="208">
        <f>V113-V114-V115+V118</f>
        <v>0</v>
      </c>
      <c r="W119" s="208">
        <f>W113-W114-W115+W118</f>
        <v>0</v>
      </c>
      <c r="X119" s="208">
        <f>X113-X114-X115+X118</f>
        <v>0</v>
      </c>
      <c r="Y119" s="208">
        <f>Y113-Y114</f>
        <v>0</v>
      </c>
      <c r="AKT119" s="181"/>
      <c r="AKU119" s="181"/>
    </row>
    <row r="120" spans="1:983" x14ac:dyDescent="0.35">
      <c r="A120" s="220"/>
      <c r="B120" s="223" t="s">
        <v>405</v>
      </c>
      <c r="C120" s="229" t="s">
        <v>218</v>
      </c>
      <c r="D120" s="222">
        <v>1992781.9808109745</v>
      </c>
      <c r="E120" s="214">
        <v>2212879</v>
      </c>
      <c r="F120" s="226">
        <f>(E120-D120)/D120</f>
        <v>0.11044711428967043</v>
      </c>
      <c r="G120" s="224">
        <f>$G$119*G130</f>
        <v>2305082.2189866221</v>
      </c>
      <c r="H120" s="224"/>
      <c r="I120" s="224"/>
      <c r="J120" s="228">
        <f>H120+I120</f>
        <v>0</v>
      </c>
      <c r="K120" s="224"/>
      <c r="L120" s="227">
        <f>J120+K120</f>
        <v>0</v>
      </c>
      <c r="M120" s="224">
        <f>M$119*L129</f>
        <v>0</v>
      </c>
      <c r="N120" s="226">
        <f>(G120-E120)/E120</f>
        <v>4.1666633822555171E-2</v>
      </c>
      <c r="O120" s="224">
        <f>$O$119*O129</f>
        <v>2471466.9557749662</v>
      </c>
      <c r="P120" s="224">
        <f>$P$119*P129</f>
        <v>2609000.6580036725</v>
      </c>
      <c r="Q120" s="225"/>
      <c r="S120" s="224"/>
      <c r="T120" s="224"/>
      <c r="U120" s="224"/>
      <c r="V120" s="224"/>
      <c r="W120" s="224"/>
      <c r="X120" s="224"/>
      <c r="Y120" s="213"/>
    </row>
    <row r="121" spans="1:983" x14ac:dyDescent="0.35">
      <c r="A121" s="220"/>
      <c r="B121" s="223" t="s">
        <v>406</v>
      </c>
      <c r="C121" s="229" t="s">
        <v>218</v>
      </c>
      <c r="D121" s="222">
        <v>192075.37164443129</v>
      </c>
      <c r="E121" s="214">
        <v>964498</v>
      </c>
      <c r="F121" s="226">
        <f>(E121-D121)/D121</f>
        <v>4.0214558573676618</v>
      </c>
      <c r="G121" s="224">
        <f>$G$119*G131</f>
        <v>942988.18049452733</v>
      </c>
      <c r="H121" s="224"/>
      <c r="I121" s="224"/>
      <c r="J121" s="228">
        <f>H121+I121</f>
        <v>0</v>
      </c>
      <c r="K121" s="224"/>
      <c r="L121" s="227">
        <f>J121+K121</f>
        <v>0</v>
      </c>
      <c r="M121" s="224">
        <f>M$119*L130</f>
        <v>386894.91256834217</v>
      </c>
      <c r="N121" s="226">
        <f>(G121-E121)/E121</f>
        <v>-2.230156983785624E-2</v>
      </c>
      <c r="O121" s="224">
        <f>$O$119*O130</f>
        <v>706133.41593570472</v>
      </c>
      <c r="P121" s="224">
        <f>$P$119*P130</f>
        <v>724722.40500102018</v>
      </c>
      <c r="Q121" s="225"/>
      <c r="S121" s="214"/>
      <c r="T121" s="224"/>
      <c r="U121" s="224"/>
      <c r="V121" s="224"/>
      <c r="W121" s="224"/>
      <c r="X121" s="224"/>
      <c r="Y121" s="213"/>
    </row>
    <row r="122" spans="1:983" x14ac:dyDescent="0.35">
      <c r="A122" s="220"/>
      <c r="B122" s="223" t="s">
        <v>407</v>
      </c>
      <c r="C122" s="229" t="s">
        <v>218</v>
      </c>
      <c r="D122" s="222">
        <v>216084.79309998517</v>
      </c>
      <c r="E122" s="214">
        <v>230327</v>
      </c>
      <c r="F122" s="226">
        <f>(E122-D122)/D122</f>
        <v>6.5910269277601519E-2</v>
      </c>
      <c r="G122" s="224">
        <f>$G$119*G132</f>
        <v>244478.41716524781</v>
      </c>
      <c r="H122" s="224"/>
      <c r="I122" s="224"/>
      <c r="J122" s="228">
        <f>H122+I122</f>
        <v>0</v>
      </c>
      <c r="K122" s="224"/>
      <c r="L122" s="227">
        <f>J122+K122</f>
        <v>0</v>
      </c>
      <c r="M122" s="224">
        <f>M$119*L131</f>
        <v>165812.10538643238</v>
      </c>
      <c r="N122" s="226">
        <f>(G122-E122)/E122</f>
        <v>6.1440548286774067E-2</v>
      </c>
      <c r="O122" s="224">
        <f>$O$119*O131</f>
        <v>353066.70796785236</v>
      </c>
      <c r="P122" s="224">
        <f>$P$119*P131</f>
        <v>289888.96200040809</v>
      </c>
      <c r="Q122" s="225"/>
      <c r="S122" s="214"/>
      <c r="T122" s="224"/>
      <c r="U122" s="224"/>
      <c r="V122" s="224"/>
      <c r="W122" s="224"/>
      <c r="X122" s="224"/>
      <c r="Y122" s="213"/>
    </row>
    <row r="123" spans="1:983" x14ac:dyDescent="0.35">
      <c r="A123" s="220"/>
      <c r="B123" s="223"/>
      <c r="C123" s="219"/>
      <c r="D123" s="222"/>
      <c r="E123" s="214"/>
      <c r="F123" s="218"/>
      <c r="G123" s="214"/>
      <c r="H123" s="213"/>
      <c r="I123" s="213"/>
      <c r="J123" s="213"/>
      <c r="K123" s="213"/>
      <c r="L123" s="213"/>
      <c r="M123" s="213"/>
      <c r="N123" s="217"/>
      <c r="O123" s="213"/>
      <c r="P123" s="213"/>
      <c r="Q123" s="221"/>
      <c r="S123" s="214"/>
      <c r="T123" s="213"/>
      <c r="U123" s="213"/>
      <c r="V123" s="213"/>
      <c r="W123" s="213"/>
      <c r="X123" s="213"/>
      <c r="Y123" s="213"/>
    </row>
    <row r="124" spans="1:983" x14ac:dyDescent="0.35">
      <c r="A124" s="220"/>
      <c r="B124" s="201" t="s">
        <v>408</v>
      </c>
      <c r="C124" s="219" t="s">
        <v>218</v>
      </c>
      <c r="D124" s="216">
        <v>108042.39654999258</v>
      </c>
      <c r="E124" s="197">
        <f>E122/2</f>
        <v>115163.5</v>
      </c>
      <c r="F124" s="218"/>
      <c r="G124" s="214">
        <f>G122/2</f>
        <v>122239.20858262391</v>
      </c>
      <c r="H124" s="213"/>
      <c r="I124" s="213"/>
      <c r="J124" s="213"/>
      <c r="K124" s="213"/>
      <c r="L124" s="213"/>
      <c r="M124" s="213"/>
      <c r="N124" s="217"/>
      <c r="O124" s="216">
        <f>O122/2</f>
        <v>176533.35398392618</v>
      </c>
      <c r="P124" s="216">
        <f>P122/2</f>
        <v>144944.48100020405</v>
      </c>
      <c r="Q124" s="215"/>
      <c r="S124" s="214"/>
      <c r="T124" s="213"/>
      <c r="U124" s="213"/>
      <c r="V124" s="213"/>
      <c r="W124" s="213"/>
      <c r="X124" s="213"/>
      <c r="Y124" s="213"/>
    </row>
    <row r="125" spans="1:983" s="196" customFormat="1" hidden="1" x14ac:dyDescent="0.35">
      <c r="A125" s="212" t="s">
        <v>409</v>
      </c>
      <c r="B125" s="207" t="s">
        <v>410</v>
      </c>
      <c r="C125" s="211" t="s">
        <v>218</v>
      </c>
      <c r="D125" s="208"/>
      <c r="E125" s="208"/>
      <c r="F125" s="210"/>
      <c r="G125" s="208"/>
      <c r="H125" s="207"/>
      <c r="I125" s="207"/>
      <c r="J125" s="207"/>
      <c r="K125" s="207"/>
      <c r="L125" s="207"/>
      <c r="M125" s="207"/>
      <c r="N125" s="207"/>
      <c r="O125" s="207"/>
      <c r="P125" s="207"/>
      <c r="Q125" s="209"/>
      <c r="S125" s="208"/>
      <c r="T125" s="207"/>
      <c r="U125" s="207"/>
      <c r="V125" s="207"/>
      <c r="W125" s="207"/>
      <c r="X125" s="207"/>
      <c r="Y125" s="207"/>
      <c r="AKT125" s="181"/>
      <c r="AKU125" s="181"/>
    </row>
    <row r="126" spans="1:983" x14ac:dyDescent="0.35">
      <c r="A126" s="202"/>
      <c r="B126" s="206"/>
      <c r="C126" s="203"/>
      <c r="D126" s="203"/>
      <c r="E126" s="203"/>
      <c r="F126" s="205"/>
      <c r="G126" s="203"/>
      <c r="H126" s="203"/>
      <c r="I126" s="203"/>
      <c r="J126" s="203"/>
      <c r="K126" s="203"/>
      <c r="L126" s="203"/>
      <c r="M126" s="203"/>
      <c r="N126" s="203"/>
      <c r="O126" s="203"/>
      <c r="P126" s="203"/>
      <c r="Q126" s="204"/>
      <c r="S126" s="203"/>
      <c r="T126" s="203"/>
      <c r="U126" s="203"/>
      <c r="V126" s="203"/>
      <c r="W126" s="203"/>
      <c r="X126" s="203"/>
      <c r="Y126" s="203"/>
    </row>
    <row r="127" spans="1:983" s="196" customFormat="1" x14ac:dyDescent="0.35">
      <c r="A127" s="202"/>
      <c r="B127" s="201" t="s">
        <v>411</v>
      </c>
      <c r="C127" s="200"/>
      <c r="D127" s="197">
        <f>D113+D103+D34</f>
        <v>8052386.681944238</v>
      </c>
      <c r="E127" s="197">
        <f>E113+E103+E34</f>
        <v>9016416.7219912522</v>
      </c>
      <c r="F127" s="199">
        <f>(E127-D127)/D127</f>
        <v>0.11971978968777619</v>
      </c>
      <c r="G127" s="197">
        <f t="shared" ref="G127:M127" si="80">G113+G103+G34</f>
        <v>10316061.101977997</v>
      </c>
      <c r="H127" s="197">
        <f t="shared" si="80"/>
        <v>1795778.718606781</v>
      </c>
      <c r="I127" s="197">
        <f t="shared" si="80"/>
        <v>2468759.1804222935</v>
      </c>
      <c r="J127" s="197">
        <f t="shared" si="80"/>
        <v>4264537.8990290761</v>
      </c>
      <c r="K127" s="197">
        <f t="shared" si="80"/>
        <v>2153709.1136340266</v>
      </c>
      <c r="L127" s="197">
        <f t="shared" si="80"/>
        <v>6418247.0126631018</v>
      </c>
      <c r="M127" s="197">
        <f t="shared" si="80"/>
        <v>3897814.0893148938</v>
      </c>
      <c r="N127" s="199">
        <f>(G127-E127)/E127</f>
        <v>0.14414200453012349</v>
      </c>
      <c r="O127" s="197">
        <f>O113+O103+O34</f>
        <v>10362716.432391554</v>
      </c>
      <c r="P127" s="197">
        <f>P113+P103+P34</f>
        <v>10579885.265705645</v>
      </c>
      <c r="Q127" s="198"/>
      <c r="S127" s="197" t="e">
        <f t="shared" ref="S127:Y127" si="81">S113+S103+S34</f>
        <v>#REF!</v>
      </c>
      <c r="T127" s="197">
        <f t="shared" si="81"/>
        <v>0</v>
      </c>
      <c r="U127" s="197">
        <f t="shared" si="81"/>
        <v>0</v>
      </c>
      <c r="V127" s="197">
        <f t="shared" si="81"/>
        <v>0</v>
      </c>
      <c r="W127" s="197">
        <f t="shared" si="81"/>
        <v>0</v>
      </c>
      <c r="X127" s="197">
        <f t="shared" si="81"/>
        <v>0</v>
      </c>
      <c r="Y127" s="197">
        <f t="shared" si="81"/>
        <v>0</v>
      </c>
    </row>
    <row r="128" spans="1:983" s="187" customFormat="1" x14ac:dyDescent="0.35">
      <c r="A128" s="186"/>
      <c r="B128" s="186"/>
      <c r="C128" s="195"/>
      <c r="D128" s="195"/>
      <c r="E128" s="186"/>
      <c r="F128" s="186"/>
      <c r="G128" s="186"/>
      <c r="H128" s="186"/>
      <c r="I128" s="186"/>
      <c r="J128" s="186"/>
      <c r="K128" s="186"/>
      <c r="L128" s="186"/>
      <c r="M128" s="186"/>
      <c r="N128" s="186"/>
      <c r="O128" s="186"/>
      <c r="P128" s="186"/>
      <c r="Q128" s="186"/>
      <c r="T128" s="194"/>
    </row>
    <row r="129" spans="1:983" s="186" customFormat="1" x14ac:dyDescent="0.35">
      <c r="E129" s="193">
        <f>D120/$D$119</f>
        <v>0.83</v>
      </c>
      <c r="G129" s="193">
        <v>0.83</v>
      </c>
      <c r="H129" s="187"/>
      <c r="O129" s="191">
        <v>0.7</v>
      </c>
      <c r="P129" s="191">
        <v>0.72</v>
      </c>
      <c r="Q129" s="193"/>
      <c r="R129" s="187"/>
      <c r="S129" s="187"/>
      <c r="T129" s="194"/>
      <c r="U129" s="187"/>
      <c r="V129" s="187"/>
      <c r="W129" s="187"/>
      <c r="X129" s="192">
        <f>X127+M127</f>
        <v>3897814.0893148938</v>
      </c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187"/>
      <c r="AV129" s="187"/>
      <c r="AW129" s="187"/>
      <c r="AX129" s="187"/>
      <c r="AY129" s="187"/>
      <c r="AZ129" s="187"/>
      <c r="BA129" s="187"/>
      <c r="BB129" s="187"/>
      <c r="BC129" s="187"/>
      <c r="BD129" s="187"/>
      <c r="BE129" s="187"/>
      <c r="BF129" s="187"/>
      <c r="BG129" s="187"/>
      <c r="BH129" s="187"/>
      <c r="BI129" s="187"/>
      <c r="BJ129" s="187"/>
      <c r="BK129" s="187"/>
      <c r="BL129" s="187"/>
      <c r="BM129" s="187"/>
      <c r="BN129" s="187"/>
      <c r="BO129" s="187"/>
      <c r="BP129" s="187"/>
      <c r="BQ129" s="187"/>
      <c r="BR129" s="187"/>
      <c r="BS129" s="187"/>
      <c r="BT129" s="187"/>
      <c r="BU129" s="187"/>
      <c r="BV129" s="187"/>
      <c r="BW129" s="187"/>
      <c r="BX129" s="187"/>
      <c r="BY129" s="187"/>
      <c r="BZ129" s="187"/>
      <c r="CA129" s="187"/>
      <c r="CB129" s="187"/>
      <c r="CC129" s="187"/>
      <c r="CD129" s="187"/>
      <c r="CE129" s="187"/>
      <c r="CF129" s="187"/>
      <c r="CG129" s="187"/>
      <c r="CH129" s="187"/>
      <c r="CI129" s="187"/>
      <c r="CJ129" s="187"/>
      <c r="CK129" s="187"/>
      <c r="CL129" s="187"/>
      <c r="CM129" s="187"/>
      <c r="CN129" s="187"/>
      <c r="CO129" s="187"/>
      <c r="CP129" s="187"/>
      <c r="CQ129" s="187"/>
      <c r="CR129" s="187"/>
      <c r="CS129" s="187"/>
      <c r="CT129" s="187"/>
      <c r="CU129" s="187"/>
      <c r="CV129" s="187"/>
      <c r="CW129" s="187"/>
      <c r="CX129" s="187"/>
      <c r="CY129" s="187"/>
      <c r="CZ129" s="187"/>
      <c r="DA129" s="187"/>
      <c r="DB129" s="187"/>
      <c r="DC129" s="187"/>
      <c r="DD129" s="187"/>
      <c r="DE129" s="187"/>
      <c r="DF129" s="187"/>
      <c r="DG129" s="187"/>
      <c r="DH129" s="187"/>
      <c r="DI129" s="187"/>
      <c r="DJ129" s="187"/>
      <c r="DK129" s="187"/>
      <c r="DL129" s="187"/>
      <c r="DM129" s="187"/>
      <c r="DN129" s="187"/>
      <c r="DO129" s="187"/>
      <c r="DP129" s="187"/>
      <c r="DQ129" s="187"/>
      <c r="DR129" s="187"/>
      <c r="DS129" s="187"/>
      <c r="DT129" s="187"/>
      <c r="DU129" s="187"/>
      <c r="DV129" s="187"/>
      <c r="DW129" s="187"/>
      <c r="DX129" s="187"/>
      <c r="DY129" s="187"/>
      <c r="DZ129" s="187"/>
      <c r="EA129" s="187"/>
      <c r="EB129" s="187"/>
      <c r="EC129" s="187"/>
      <c r="ED129" s="187"/>
      <c r="EE129" s="187"/>
      <c r="EF129" s="187"/>
      <c r="EG129" s="187"/>
      <c r="EH129" s="187"/>
      <c r="EI129" s="187"/>
      <c r="EJ129" s="187"/>
      <c r="EK129" s="187"/>
      <c r="EL129" s="187"/>
      <c r="EM129" s="187"/>
      <c r="EN129" s="187"/>
      <c r="EO129" s="187"/>
      <c r="EP129" s="187"/>
      <c r="EQ129" s="187"/>
      <c r="ER129" s="187"/>
      <c r="ES129" s="187"/>
      <c r="ET129" s="187"/>
      <c r="EU129" s="187"/>
      <c r="EV129" s="187"/>
      <c r="EW129" s="187"/>
      <c r="EX129" s="187"/>
      <c r="EY129" s="187"/>
      <c r="EZ129" s="187"/>
      <c r="FA129" s="187"/>
      <c r="FB129" s="187"/>
      <c r="FC129" s="187"/>
      <c r="FD129" s="187"/>
      <c r="FE129" s="187"/>
      <c r="FF129" s="187"/>
      <c r="FG129" s="187"/>
      <c r="FH129" s="187"/>
      <c r="FI129" s="187"/>
      <c r="FJ129" s="187"/>
      <c r="FK129" s="187"/>
      <c r="FL129" s="187"/>
      <c r="FM129" s="187"/>
      <c r="FN129" s="187"/>
      <c r="FO129" s="187"/>
      <c r="FP129" s="187"/>
      <c r="FQ129" s="187"/>
      <c r="FR129" s="187"/>
      <c r="FS129" s="187"/>
      <c r="FT129" s="187"/>
      <c r="FU129" s="187"/>
      <c r="FV129" s="187"/>
      <c r="FW129" s="187"/>
      <c r="FX129" s="187"/>
      <c r="FY129" s="187"/>
      <c r="FZ129" s="187"/>
      <c r="GA129" s="187"/>
      <c r="GB129" s="187"/>
      <c r="GC129" s="187"/>
      <c r="GD129" s="187"/>
      <c r="GE129" s="187"/>
      <c r="GF129" s="187"/>
      <c r="GG129" s="187"/>
      <c r="GH129" s="187"/>
      <c r="GI129" s="187"/>
      <c r="GJ129" s="187"/>
      <c r="GK129" s="187"/>
      <c r="GL129" s="187"/>
      <c r="GM129" s="187"/>
      <c r="GN129" s="187"/>
      <c r="GO129" s="187"/>
      <c r="GP129" s="187"/>
      <c r="GQ129" s="187"/>
      <c r="GR129" s="187"/>
      <c r="GS129" s="187"/>
      <c r="GT129" s="187"/>
      <c r="GU129" s="187"/>
      <c r="GV129" s="187"/>
      <c r="GW129" s="187"/>
      <c r="GX129" s="187"/>
      <c r="GY129" s="187"/>
      <c r="GZ129" s="187"/>
      <c r="HA129" s="187"/>
      <c r="HB129" s="187"/>
      <c r="HC129" s="187"/>
      <c r="HD129" s="187"/>
      <c r="HE129" s="187"/>
      <c r="HF129" s="187"/>
      <c r="HG129" s="187"/>
      <c r="HH129" s="187"/>
      <c r="HI129" s="187"/>
      <c r="HJ129" s="187"/>
      <c r="HK129" s="187"/>
      <c r="HL129" s="187"/>
      <c r="HM129" s="187"/>
      <c r="HN129" s="187"/>
      <c r="HO129" s="187"/>
      <c r="HP129" s="187"/>
      <c r="HQ129" s="187"/>
      <c r="HR129" s="187"/>
      <c r="HS129" s="187"/>
      <c r="HT129" s="187"/>
      <c r="HU129" s="187"/>
      <c r="HV129" s="187"/>
      <c r="HW129" s="187"/>
      <c r="HX129" s="187"/>
      <c r="HY129" s="187"/>
      <c r="HZ129" s="187"/>
      <c r="IA129" s="187"/>
      <c r="IB129" s="187"/>
      <c r="IC129" s="187"/>
      <c r="ID129" s="187"/>
      <c r="IE129" s="187"/>
      <c r="IF129" s="187"/>
      <c r="IG129" s="187"/>
      <c r="IH129" s="187"/>
      <c r="II129" s="187"/>
      <c r="IJ129" s="187"/>
      <c r="IK129" s="187"/>
      <c r="IL129" s="187"/>
      <c r="IM129" s="187"/>
      <c r="IN129" s="187"/>
      <c r="IO129" s="187"/>
      <c r="IP129" s="187"/>
      <c r="IQ129" s="187"/>
      <c r="IR129" s="187"/>
      <c r="IS129" s="187"/>
      <c r="IT129" s="187"/>
      <c r="IU129" s="187"/>
      <c r="IV129" s="187"/>
      <c r="IW129" s="187"/>
      <c r="IX129" s="187"/>
      <c r="IY129" s="187"/>
      <c r="IZ129" s="187"/>
      <c r="JA129" s="187"/>
      <c r="JB129" s="187"/>
      <c r="JC129" s="187"/>
      <c r="JD129" s="187"/>
      <c r="JE129" s="187"/>
      <c r="JF129" s="187"/>
      <c r="JG129" s="187"/>
      <c r="JH129" s="187"/>
      <c r="JI129" s="187"/>
      <c r="JJ129" s="187"/>
      <c r="JK129" s="187"/>
      <c r="JL129" s="187"/>
      <c r="JM129" s="187"/>
      <c r="JN129" s="187"/>
      <c r="JO129" s="187"/>
      <c r="JP129" s="187"/>
      <c r="JQ129" s="187"/>
      <c r="JR129" s="187"/>
      <c r="JS129" s="187"/>
      <c r="JT129" s="187"/>
      <c r="JU129" s="187"/>
      <c r="JV129" s="187"/>
      <c r="JW129" s="187"/>
      <c r="JX129" s="187"/>
      <c r="JY129" s="187"/>
      <c r="JZ129" s="187"/>
      <c r="KA129" s="187"/>
      <c r="KB129" s="187"/>
      <c r="KC129" s="187"/>
      <c r="KD129" s="187"/>
      <c r="KE129" s="187"/>
      <c r="KF129" s="187"/>
      <c r="KG129" s="187"/>
      <c r="KH129" s="187"/>
      <c r="KI129" s="187"/>
      <c r="KJ129" s="187"/>
      <c r="KK129" s="187"/>
      <c r="KL129" s="187"/>
      <c r="KM129" s="187"/>
      <c r="KN129" s="187"/>
      <c r="KO129" s="187"/>
      <c r="KP129" s="187"/>
      <c r="KQ129" s="187"/>
      <c r="KR129" s="187"/>
      <c r="KS129" s="187"/>
      <c r="KT129" s="187"/>
      <c r="KU129" s="187"/>
      <c r="KV129" s="187"/>
      <c r="KW129" s="187"/>
      <c r="KX129" s="187"/>
      <c r="KY129" s="187"/>
      <c r="KZ129" s="187"/>
      <c r="LA129" s="187"/>
      <c r="LB129" s="187"/>
      <c r="LC129" s="187"/>
      <c r="LD129" s="187"/>
      <c r="LE129" s="187"/>
      <c r="LF129" s="187"/>
      <c r="LG129" s="187"/>
      <c r="LH129" s="187"/>
      <c r="LI129" s="187"/>
      <c r="LJ129" s="187"/>
      <c r="LK129" s="187"/>
      <c r="LL129" s="187"/>
      <c r="LM129" s="187"/>
      <c r="LN129" s="187"/>
      <c r="LO129" s="187"/>
      <c r="LP129" s="187"/>
      <c r="LQ129" s="187"/>
      <c r="LR129" s="187"/>
      <c r="LS129" s="187"/>
      <c r="LT129" s="187"/>
      <c r="LU129" s="187"/>
      <c r="LV129" s="187"/>
      <c r="LW129" s="187"/>
      <c r="LX129" s="187"/>
      <c r="LY129" s="187"/>
      <c r="LZ129" s="187"/>
      <c r="MA129" s="187"/>
      <c r="MB129" s="187"/>
      <c r="MC129" s="187"/>
      <c r="MD129" s="187"/>
      <c r="ME129" s="187"/>
      <c r="MF129" s="187"/>
      <c r="MG129" s="187"/>
      <c r="MH129" s="187"/>
      <c r="MI129" s="187"/>
      <c r="MJ129" s="187"/>
      <c r="MK129" s="187"/>
      <c r="ML129" s="187"/>
      <c r="MM129" s="187"/>
      <c r="MN129" s="187"/>
      <c r="MO129" s="187"/>
      <c r="MP129" s="187"/>
      <c r="MQ129" s="187"/>
      <c r="MR129" s="187"/>
      <c r="MS129" s="187"/>
      <c r="MT129" s="187"/>
      <c r="MU129" s="187"/>
      <c r="MV129" s="187"/>
      <c r="MW129" s="187"/>
      <c r="MX129" s="187"/>
      <c r="MY129" s="187"/>
      <c r="MZ129" s="187"/>
      <c r="NA129" s="187"/>
      <c r="NB129" s="187"/>
      <c r="NC129" s="187"/>
      <c r="ND129" s="187"/>
      <c r="NE129" s="187"/>
      <c r="NF129" s="187"/>
      <c r="NG129" s="187"/>
      <c r="NH129" s="187"/>
      <c r="NI129" s="187"/>
      <c r="NJ129" s="187"/>
      <c r="NK129" s="187"/>
      <c r="NL129" s="187"/>
      <c r="NM129" s="187"/>
      <c r="NN129" s="187"/>
      <c r="NO129" s="187"/>
      <c r="NP129" s="187"/>
      <c r="NQ129" s="187"/>
      <c r="NR129" s="187"/>
      <c r="NS129" s="187"/>
      <c r="NT129" s="187"/>
      <c r="NU129" s="187"/>
      <c r="NV129" s="187"/>
      <c r="NW129" s="187"/>
      <c r="NX129" s="187"/>
      <c r="NY129" s="187"/>
      <c r="NZ129" s="187"/>
      <c r="OA129" s="187"/>
      <c r="OB129" s="187"/>
      <c r="OC129" s="187"/>
      <c r="OD129" s="187"/>
      <c r="OE129" s="187"/>
      <c r="OF129" s="187"/>
      <c r="OG129" s="187"/>
      <c r="OH129" s="187"/>
      <c r="OI129" s="187"/>
      <c r="OJ129" s="187"/>
      <c r="OK129" s="187"/>
      <c r="OL129" s="187"/>
      <c r="OM129" s="187"/>
      <c r="ON129" s="187"/>
      <c r="OO129" s="187"/>
      <c r="OP129" s="187"/>
      <c r="OQ129" s="187"/>
      <c r="OR129" s="187"/>
      <c r="OS129" s="187"/>
      <c r="OT129" s="187"/>
      <c r="OU129" s="187"/>
      <c r="OV129" s="187"/>
      <c r="OW129" s="187"/>
      <c r="OX129" s="187"/>
      <c r="OY129" s="187"/>
      <c r="OZ129" s="187"/>
      <c r="PA129" s="187"/>
      <c r="PB129" s="187"/>
      <c r="PC129" s="187"/>
      <c r="PD129" s="187"/>
      <c r="PE129" s="187"/>
      <c r="PF129" s="187"/>
      <c r="PG129" s="187"/>
      <c r="PH129" s="187"/>
      <c r="PI129" s="187"/>
      <c r="PJ129" s="187"/>
      <c r="PK129" s="187"/>
      <c r="PL129" s="187"/>
      <c r="PM129" s="187"/>
      <c r="PN129" s="187"/>
      <c r="PO129" s="187"/>
      <c r="PP129" s="187"/>
      <c r="PQ129" s="187"/>
      <c r="PR129" s="187"/>
      <c r="PS129" s="187"/>
      <c r="PT129" s="187"/>
      <c r="PU129" s="187"/>
      <c r="PV129" s="187"/>
      <c r="PW129" s="187"/>
      <c r="PX129" s="187"/>
      <c r="PY129" s="187"/>
      <c r="PZ129" s="187"/>
      <c r="QA129" s="187"/>
      <c r="QB129" s="187"/>
      <c r="QC129" s="187"/>
      <c r="QD129" s="187"/>
      <c r="QE129" s="187"/>
      <c r="QF129" s="187"/>
      <c r="QG129" s="187"/>
      <c r="QH129" s="187"/>
      <c r="QI129" s="187"/>
      <c r="QJ129" s="187"/>
      <c r="QK129" s="187"/>
      <c r="QL129" s="187"/>
      <c r="QM129" s="187"/>
      <c r="QN129" s="187"/>
      <c r="QO129" s="187"/>
      <c r="QP129" s="187"/>
      <c r="QQ129" s="187"/>
      <c r="QR129" s="187"/>
      <c r="QS129" s="187"/>
      <c r="QT129" s="187"/>
      <c r="QU129" s="187"/>
      <c r="QV129" s="187"/>
      <c r="QW129" s="187"/>
      <c r="QX129" s="187"/>
      <c r="QY129" s="187"/>
      <c r="QZ129" s="187"/>
      <c r="RA129" s="187"/>
      <c r="RB129" s="187"/>
      <c r="RC129" s="187"/>
      <c r="RD129" s="187"/>
      <c r="RE129" s="187"/>
      <c r="RF129" s="187"/>
      <c r="RG129" s="187"/>
      <c r="RH129" s="187"/>
      <c r="RI129" s="187"/>
      <c r="RJ129" s="187"/>
      <c r="RK129" s="187"/>
      <c r="RL129" s="187"/>
      <c r="RM129" s="187"/>
      <c r="RN129" s="187"/>
      <c r="RO129" s="187"/>
      <c r="RP129" s="187"/>
      <c r="RQ129" s="187"/>
      <c r="RR129" s="187"/>
      <c r="RS129" s="187"/>
      <c r="RT129" s="187"/>
      <c r="RU129" s="187"/>
      <c r="RV129" s="187"/>
      <c r="RW129" s="187"/>
      <c r="RX129" s="187"/>
      <c r="RY129" s="187"/>
      <c r="RZ129" s="187"/>
      <c r="SA129" s="187"/>
      <c r="SB129" s="187"/>
      <c r="SC129" s="187"/>
      <c r="SD129" s="187"/>
      <c r="SE129" s="187"/>
      <c r="SF129" s="187"/>
      <c r="SG129" s="187"/>
      <c r="SH129" s="187"/>
      <c r="SI129" s="187"/>
      <c r="SJ129" s="187"/>
      <c r="SK129" s="187"/>
      <c r="SL129" s="187"/>
      <c r="SM129" s="187"/>
      <c r="SN129" s="187"/>
      <c r="SO129" s="187"/>
      <c r="SP129" s="187"/>
      <c r="SQ129" s="187"/>
      <c r="SR129" s="187"/>
      <c r="SS129" s="187"/>
      <c r="ST129" s="187"/>
      <c r="SU129" s="187"/>
      <c r="SV129" s="187"/>
      <c r="SW129" s="187"/>
      <c r="SX129" s="187"/>
      <c r="SY129" s="187"/>
      <c r="SZ129" s="187"/>
      <c r="TA129" s="187"/>
      <c r="TB129" s="187"/>
      <c r="TC129" s="187"/>
      <c r="TD129" s="187"/>
      <c r="TE129" s="187"/>
      <c r="TF129" s="187"/>
      <c r="TG129" s="187"/>
      <c r="TH129" s="187"/>
      <c r="TI129" s="187"/>
      <c r="TJ129" s="187"/>
      <c r="TK129" s="187"/>
      <c r="TL129" s="187"/>
      <c r="TM129" s="187"/>
      <c r="TN129" s="187"/>
      <c r="TO129" s="187"/>
      <c r="TP129" s="187"/>
      <c r="TQ129" s="187"/>
      <c r="TR129" s="187"/>
      <c r="TS129" s="187"/>
      <c r="TT129" s="187"/>
      <c r="TU129" s="187"/>
      <c r="TV129" s="187"/>
      <c r="TW129" s="187"/>
      <c r="TX129" s="187"/>
      <c r="TY129" s="187"/>
      <c r="TZ129" s="187"/>
      <c r="UA129" s="187"/>
      <c r="UB129" s="187"/>
      <c r="UC129" s="187"/>
      <c r="UD129" s="187"/>
      <c r="UE129" s="187"/>
      <c r="UF129" s="187"/>
      <c r="UG129" s="187"/>
      <c r="UH129" s="187"/>
      <c r="UI129" s="187"/>
      <c r="UJ129" s="187"/>
      <c r="UK129" s="187"/>
      <c r="UL129" s="187"/>
      <c r="UM129" s="187"/>
      <c r="UN129" s="187"/>
      <c r="UO129" s="187"/>
      <c r="UP129" s="187"/>
      <c r="UQ129" s="187"/>
      <c r="UR129" s="187"/>
      <c r="US129" s="187"/>
      <c r="UT129" s="187"/>
      <c r="UU129" s="187"/>
      <c r="UV129" s="187"/>
      <c r="UW129" s="187"/>
      <c r="UX129" s="187"/>
      <c r="UY129" s="187"/>
      <c r="UZ129" s="187"/>
      <c r="VA129" s="187"/>
      <c r="VB129" s="187"/>
      <c r="VC129" s="187"/>
      <c r="VD129" s="187"/>
      <c r="VE129" s="187"/>
      <c r="VF129" s="187"/>
      <c r="VG129" s="187"/>
      <c r="VH129" s="187"/>
      <c r="VI129" s="187"/>
      <c r="VJ129" s="187"/>
      <c r="VK129" s="187"/>
      <c r="VL129" s="187"/>
      <c r="VM129" s="187"/>
      <c r="VN129" s="187"/>
      <c r="VO129" s="187"/>
      <c r="VP129" s="187"/>
      <c r="VQ129" s="187"/>
      <c r="VR129" s="187"/>
      <c r="VS129" s="187"/>
      <c r="VT129" s="187"/>
      <c r="VU129" s="187"/>
      <c r="VV129" s="187"/>
      <c r="VW129" s="187"/>
      <c r="VX129" s="187"/>
      <c r="VY129" s="187"/>
      <c r="VZ129" s="187"/>
      <c r="WA129" s="187"/>
      <c r="WB129" s="187"/>
      <c r="WC129" s="187"/>
      <c r="WD129" s="187"/>
      <c r="WE129" s="187"/>
      <c r="WF129" s="187"/>
      <c r="WG129" s="187"/>
      <c r="WH129" s="187"/>
      <c r="WI129" s="187"/>
      <c r="WJ129" s="187"/>
      <c r="WK129" s="187"/>
      <c r="WL129" s="187"/>
      <c r="WM129" s="187"/>
      <c r="WN129" s="187"/>
      <c r="WO129" s="187"/>
      <c r="WP129" s="187"/>
      <c r="WQ129" s="187"/>
      <c r="WR129" s="187"/>
      <c r="WS129" s="187"/>
      <c r="WT129" s="187"/>
      <c r="WU129" s="187"/>
      <c r="WV129" s="187"/>
      <c r="WW129" s="187"/>
      <c r="WX129" s="187"/>
      <c r="WY129" s="187"/>
      <c r="WZ129" s="187"/>
      <c r="XA129" s="187"/>
      <c r="XB129" s="187"/>
      <c r="XC129" s="187"/>
      <c r="XD129" s="187"/>
      <c r="XE129" s="187"/>
      <c r="XF129" s="187"/>
      <c r="XG129" s="187"/>
      <c r="XH129" s="187"/>
      <c r="XI129" s="187"/>
      <c r="XJ129" s="187"/>
      <c r="XK129" s="187"/>
      <c r="XL129" s="187"/>
      <c r="XM129" s="187"/>
      <c r="XN129" s="187"/>
      <c r="XO129" s="187"/>
      <c r="XP129" s="187"/>
      <c r="XQ129" s="187"/>
      <c r="XR129" s="187"/>
      <c r="XS129" s="187"/>
      <c r="XT129" s="187"/>
      <c r="XU129" s="187"/>
      <c r="XV129" s="187"/>
      <c r="XW129" s="187"/>
      <c r="XX129" s="187"/>
      <c r="XY129" s="187"/>
      <c r="XZ129" s="187"/>
      <c r="YA129" s="187"/>
      <c r="YB129" s="187"/>
      <c r="YC129" s="187"/>
      <c r="YD129" s="187"/>
      <c r="YE129" s="187"/>
      <c r="YF129" s="187"/>
      <c r="YG129" s="187"/>
      <c r="YH129" s="187"/>
      <c r="YI129" s="187"/>
      <c r="YJ129" s="187"/>
      <c r="YK129" s="187"/>
      <c r="YL129" s="187"/>
      <c r="YM129" s="187"/>
      <c r="YN129" s="187"/>
      <c r="YO129" s="187"/>
      <c r="YP129" s="187"/>
      <c r="YQ129" s="187"/>
      <c r="YR129" s="187"/>
      <c r="YS129" s="187"/>
      <c r="YT129" s="187"/>
      <c r="YU129" s="187"/>
      <c r="YV129" s="187"/>
      <c r="YW129" s="187"/>
      <c r="YX129" s="187"/>
      <c r="YY129" s="187"/>
      <c r="YZ129" s="187"/>
      <c r="ZA129" s="187"/>
      <c r="ZB129" s="187"/>
      <c r="ZC129" s="187"/>
      <c r="ZD129" s="187"/>
      <c r="ZE129" s="187"/>
      <c r="ZF129" s="187"/>
      <c r="ZG129" s="187"/>
      <c r="ZH129" s="187"/>
      <c r="ZI129" s="187"/>
      <c r="ZJ129" s="187"/>
      <c r="ZK129" s="187"/>
      <c r="ZL129" s="187"/>
      <c r="ZM129" s="187"/>
      <c r="ZN129" s="187"/>
      <c r="ZO129" s="187"/>
      <c r="ZP129" s="187"/>
      <c r="ZQ129" s="187"/>
      <c r="ZR129" s="187"/>
      <c r="ZS129" s="187"/>
      <c r="ZT129" s="187"/>
      <c r="ZU129" s="187"/>
      <c r="ZV129" s="187"/>
      <c r="ZW129" s="187"/>
      <c r="ZX129" s="187"/>
      <c r="ZY129" s="187"/>
      <c r="ZZ129" s="187"/>
      <c r="AAA129" s="187"/>
      <c r="AAB129" s="187"/>
      <c r="AAC129" s="187"/>
      <c r="AAD129" s="187"/>
      <c r="AAE129" s="187"/>
      <c r="AAF129" s="187"/>
      <c r="AAG129" s="187"/>
      <c r="AAH129" s="187"/>
      <c r="AAI129" s="187"/>
      <c r="AAJ129" s="187"/>
      <c r="AAK129" s="187"/>
      <c r="AAL129" s="187"/>
      <c r="AAM129" s="187"/>
      <c r="AAN129" s="187"/>
      <c r="AAO129" s="187"/>
      <c r="AAP129" s="187"/>
      <c r="AAQ129" s="187"/>
      <c r="AAR129" s="187"/>
      <c r="AAS129" s="187"/>
      <c r="AAT129" s="187"/>
      <c r="AAU129" s="187"/>
      <c r="AAV129" s="187"/>
      <c r="AAW129" s="187"/>
      <c r="AAX129" s="187"/>
      <c r="AAY129" s="187"/>
      <c r="AAZ129" s="187"/>
      <c r="ABA129" s="187"/>
      <c r="ABB129" s="187"/>
      <c r="ABC129" s="187"/>
      <c r="ABD129" s="187"/>
      <c r="ABE129" s="187"/>
      <c r="ABF129" s="187"/>
      <c r="ABG129" s="187"/>
      <c r="ABH129" s="187"/>
      <c r="ABI129" s="187"/>
      <c r="ABJ129" s="187"/>
      <c r="ABK129" s="187"/>
      <c r="ABL129" s="187"/>
      <c r="ABM129" s="187"/>
      <c r="ABN129" s="187"/>
      <c r="ABO129" s="187"/>
      <c r="ABP129" s="187"/>
      <c r="ABQ129" s="187"/>
      <c r="ABR129" s="187"/>
      <c r="ABS129" s="187"/>
      <c r="ABT129" s="187"/>
      <c r="ABU129" s="187"/>
      <c r="ABV129" s="187"/>
      <c r="ABW129" s="187"/>
      <c r="ABX129" s="187"/>
      <c r="ABY129" s="187"/>
      <c r="ABZ129" s="187"/>
      <c r="ACA129" s="187"/>
      <c r="ACB129" s="187"/>
      <c r="ACC129" s="187"/>
      <c r="ACD129" s="187"/>
      <c r="ACE129" s="187"/>
      <c r="ACF129" s="187"/>
      <c r="ACG129" s="187"/>
      <c r="ACH129" s="187"/>
      <c r="ACI129" s="187"/>
      <c r="ACJ129" s="187"/>
      <c r="ACK129" s="187"/>
      <c r="ACL129" s="187"/>
      <c r="ACM129" s="187"/>
      <c r="ACN129" s="187"/>
      <c r="ACO129" s="187"/>
      <c r="ACP129" s="187"/>
      <c r="ACQ129" s="187"/>
      <c r="ACR129" s="187"/>
      <c r="ACS129" s="187"/>
      <c r="ACT129" s="187"/>
      <c r="ACU129" s="187"/>
      <c r="ACV129" s="187"/>
      <c r="ACW129" s="187"/>
      <c r="ACX129" s="187"/>
      <c r="ACY129" s="187"/>
      <c r="ACZ129" s="187"/>
      <c r="ADA129" s="187"/>
      <c r="ADB129" s="187"/>
      <c r="ADC129" s="187"/>
      <c r="ADD129" s="187"/>
      <c r="ADE129" s="187"/>
      <c r="ADF129" s="187"/>
      <c r="ADG129" s="187"/>
      <c r="ADH129" s="187"/>
      <c r="ADI129" s="187"/>
      <c r="ADJ129" s="187"/>
      <c r="ADK129" s="187"/>
      <c r="ADL129" s="187"/>
      <c r="ADM129" s="187"/>
      <c r="ADN129" s="187"/>
      <c r="ADO129" s="187"/>
      <c r="ADP129" s="187"/>
      <c r="ADQ129" s="187"/>
      <c r="ADR129" s="187"/>
      <c r="ADS129" s="187"/>
      <c r="ADT129" s="187"/>
      <c r="ADU129" s="187"/>
      <c r="ADV129" s="187"/>
      <c r="ADW129" s="187"/>
      <c r="ADX129" s="187"/>
      <c r="ADY129" s="187"/>
      <c r="ADZ129" s="187"/>
      <c r="AEA129" s="187"/>
      <c r="AEB129" s="187"/>
      <c r="AEC129" s="187"/>
      <c r="AED129" s="187"/>
      <c r="AEE129" s="187"/>
      <c r="AEF129" s="187"/>
      <c r="AEG129" s="187"/>
      <c r="AEH129" s="187"/>
      <c r="AEI129" s="187"/>
      <c r="AEJ129" s="187"/>
      <c r="AEK129" s="187"/>
      <c r="AEL129" s="187"/>
      <c r="AEM129" s="187"/>
      <c r="AEN129" s="187"/>
      <c r="AEO129" s="187"/>
      <c r="AEP129" s="187"/>
      <c r="AEQ129" s="187"/>
      <c r="AER129" s="187"/>
      <c r="AES129" s="187"/>
      <c r="AET129" s="187"/>
      <c r="AEU129" s="187"/>
      <c r="AEV129" s="187"/>
      <c r="AEW129" s="187"/>
      <c r="AEX129" s="187"/>
      <c r="AEY129" s="187"/>
      <c r="AEZ129" s="187"/>
      <c r="AFA129" s="187"/>
      <c r="AFB129" s="187"/>
      <c r="AFC129" s="187"/>
      <c r="AFD129" s="187"/>
      <c r="AFE129" s="187"/>
      <c r="AFF129" s="187"/>
      <c r="AFG129" s="187"/>
      <c r="AFH129" s="187"/>
      <c r="AFI129" s="187"/>
      <c r="AFJ129" s="187"/>
      <c r="AFK129" s="187"/>
      <c r="AFL129" s="187"/>
      <c r="AFM129" s="187"/>
      <c r="AFN129" s="187"/>
      <c r="AFO129" s="187"/>
      <c r="AFP129" s="187"/>
      <c r="AFQ129" s="187"/>
      <c r="AFR129" s="187"/>
      <c r="AFS129" s="187"/>
      <c r="AFT129" s="187"/>
      <c r="AFU129" s="187"/>
      <c r="AFV129" s="187"/>
      <c r="AFW129" s="187"/>
      <c r="AFX129" s="187"/>
      <c r="AFY129" s="187"/>
      <c r="AFZ129" s="187"/>
      <c r="AGA129" s="187"/>
      <c r="AGB129" s="187"/>
      <c r="AGC129" s="187"/>
      <c r="AGD129" s="187"/>
      <c r="AGE129" s="187"/>
      <c r="AGF129" s="187"/>
      <c r="AGG129" s="187"/>
      <c r="AGH129" s="187"/>
      <c r="AGI129" s="187"/>
      <c r="AGJ129" s="187"/>
      <c r="AGK129" s="187"/>
      <c r="AGL129" s="187"/>
      <c r="AGM129" s="187"/>
      <c r="AGN129" s="187"/>
      <c r="AGO129" s="187"/>
      <c r="AGP129" s="187"/>
      <c r="AGQ129" s="187"/>
      <c r="AGR129" s="187"/>
      <c r="AGS129" s="187"/>
      <c r="AGT129" s="187"/>
      <c r="AGU129" s="187"/>
      <c r="AGV129" s="187"/>
      <c r="AGW129" s="187"/>
      <c r="AGX129" s="187"/>
      <c r="AGY129" s="187"/>
      <c r="AGZ129" s="187"/>
      <c r="AHA129" s="187"/>
      <c r="AHB129" s="187"/>
      <c r="AHC129" s="187"/>
      <c r="AHD129" s="187"/>
      <c r="AHE129" s="187"/>
      <c r="AHF129" s="187"/>
      <c r="AHG129" s="187"/>
      <c r="AHH129" s="187"/>
      <c r="AHI129" s="187"/>
      <c r="AHJ129" s="187"/>
      <c r="AHK129" s="187"/>
      <c r="AHL129" s="187"/>
      <c r="AHM129" s="187"/>
      <c r="AHN129" s="187"/>
      <c r="AHO129" s="187"/>
      <c r="AHP129" s="187"/>
      <c r="AHQ129" s="187"/>
      <c r="AHR129" s="187"/>
      <c r="AHS129" s="187"/>
      <c r="AHT129" s="187"/>
      <c r="AHU129" s="187"/>
      <c r="AHV129" s="187"/>
      <c r="AHW129" s="187"/>
      <c r="AHX129" s="187"/>
      <c r="AHY129" s="187"/>
      <c r="AHZ129" s="187"/>
      <c r="AIA129" s="187"/>
      <c r="AIB129" s="187"/>
      <c r="AIC129" s="187"/>
      <c r="AID129" s="187"/>
      <c r="AIE129" s="187"/>
      <c r="AIF129" s="187"/>
      <c r="AIG129" s="187"/>
      <c r="AIH129" s="187"/>
      <c r="AII129" s="187"/>
      <c r="AIJ129" s="187"/>
      <c r="AIK129" s="187"/>
      <c r="AIL129" s="187"/>
      <c r="AIM129" s="187"/>
      <c r="AIN129" s="187"/>
      <c r="AIO129" s="187"/>
      <c r="AIP129" s="187"/>
      <c r="AIQ129" s="187"/>
      <c r="AIR129" s="187"/>
      <c r="AIS129" s="187"/>
      <c r="AIT129" s="187"/>
      <c r="AIU129" s="187"/>
      <c r="AIV129" s="187"/>
      <c r="AIW129" s="187"/>
      <c r="AIX129" s="187"/>
      <c r="AIY129" s="187"/>
      <c r="AIZ129" s="187"/>
      <c r="AJA129" s="187"/>
      <c r="AJB129" s="187"/>
      <c r="AJC129" s="187"/>
      <c r="AJD129" s="187"/>
      <c r="AJE129" s="187"/>
      <c r="AJF129" s="187"/>
      <c r="AJG129" s="187"/>
      <c r="AJH129" s="187"/>
      <c r="AJI129" s="187"/>
      <c r="AJJ129" s="187"/>
      <c r="AJK129" s="187"/>
      <c r="AJL129" s="187"/>
      <c r="AJM129" s="187"/>
      <c r="AJN129" s="187"/>
      <c r="AJO129" s="187"/>
      <c r="AJP129" s="187"/>
      <c r="AJQ129" s="187"/>
      <c r="AJR129" s="187"/>
      <c r="AJS129" s="187"/>
      <c r="AJT129" s="187"/>
      <c r="AJU129" s="187"/>
      <c r="AJV129" s="187"/>
      <c r="AJW129" s="187"/>
      <c r="AJX129" s="187"/>
      <c r="AJY129" s="187"/>
      <c r="AJZ129" s="187"/>
      <c r="AKA129" s="187"/>
      <c r="AKB129" s="187"/>
      <c r="AKC129" s="187"/>
      <c r="AKD129" s="187"/>
      <c r="AKE129" s="187"/>
      <c r="AKF129" s="187"/>
      <c r="AKG129" s="187"/>
      <c r="AKH129" s="187"/>
      <c r="AKI129" s="187"/>
      <c r="AKJ129" s="187"/>
      <c r="AKK129" s="187"/>
      <c r="AKL129" s="187"/>
      <c r="AKM129" s="187"/>
      <c r="AKN129" s="187"/>
      <c r="AKO129" s="187"/>
      <c r="AKP129" s="187"/>
      <c r="AKQ129" s="187"/>
      <c r="AKR129" s="187"/>
      <c r="AKS129" s="187"/>
      <c r="AKT129" s="187"/>
      <c r="AKU129" s="187"/>
    </row>
    <row r="130" spans="1:983" s="186" customFormat="1" x14ac:dyDescent="0.35">
      <c r="E130" s="193">
        <f>D121/$D$119</f>
        <v>0.08</v>
      </c>
      <c r="F130" s="183"/>
      <c r="G130" s="191">
        <v>0.66</v>
      </c>
      <c r="H130" s="193">
        <v>0.21</v>
      </c>
      <c r="I130" s="193">
        <v>0.21</v>
      </c>
      <c r="J130" s="193">
        <v>0.21</v>
      </c>
      <c r="K130" s="193">
        <v>0.21</v>
      </c>
      <c r="L130" s="193">
        <v>0.21</v>
      </c>
      <c r="M130" s="193">
        <v>0.21</v>
      </c>
      <c r="N130" s="193">
        <v>0.21</v>
      </c>
      <c r="O130" s="191">
        <v>0.2</v>
      </c>
      <c r="P130" s="191">
        <v>0.2</v>
      </c>
      <c r="Q130" s="193"/>
      <c r="R130" s="187"/>
      <c r="S130" s="187"/>
      <c r="T130" s="188"/>
      <c r="U130" s="187"/>
      <c r="V130" s="187"/>
      <c r="W130" s="187"/>
      <c r="X130" s="192">
        <f>X127+[21]БДР!$V$130</f>
        <v>939569.74645963777</v>
      </c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187"/>
      <c r="AV130" s="187"/>
      <c r="AW130" s="187"/>
      <c r="AX130" s="187"/>
      <c r="AY130" s="187"/>
      <c r="AZ130" s="187"/>
      <c r="BA130" s="187"/>
      <c r="BB130" s="187"/>
      <c r="BC130" s="187"/>
      <c r="BD130" s="187"/>
      <c r="BE130" s="187"/>
      <c r="BF130" s="187"/>
      <c r="BG130" s="187"/>
      <c r="BH130" s="187"/>
      <c r="BI130" s="187"/>
      <c r="BJ130" s="187"/>
      <c r="BK130" s="187"/>
      <c r="BL130" s="187"/>
      <c r="BM130" s="187"/>
      <c r="BN130" s="187"/>
      <c r="BO130" s="187"/>
      <c r="BP130" s="187"/>
      <c r="BQ130" s="187"/>
      <c r="BR130" s="187"/>
      <c r="BS130" s="187"/>
      <c r="BT130" s="187"/>
      <c r="BU130" s="187"/>
      <c r="BV130" s="187"/>
      <c r="BW130" s="187"/>
      <c r="BX130" s="187"/>
      <c r="BY130" s="187"/>
      <c r="BZ130" s="187"/>
      <c r="CA130" s="187"/>
      <c r="CB130" s="187"/>
      <c r="CC130" s="187"/>
      <c r="CD130" s="187"/>
      <c r="CE130" s="187"/>
      <c r="CF130" s="187"/>
      <c r="CG130" s="187"/>
      <c r="CH130" s="187"/>
      <c r="CI130" s="187"/>
      <c r="CJ130" s="187"/>
      <c r="CK130" s="187"/>
      <c r="CL130" s="187"/>
      <c r="CM130" s="187"/>
      <c r="CN130" s="187"/>
      <c r="CO130" s="187"/>
      <c r="CP130" s="187"/>
      <c r="CQ130" s="187"/>
      <c r="CR130" s="187"/>
      <c r="CS130" s="187"/>
      <c r="CT130" s="187"/>
      <c r="CU130" s="187"/>
      <c r="CV130" s="187"/>
      <c r="CW130" s="187"/>
      <c r="CX130" s="187"/>
      <c r="CY130" s="187"/>
      <c r="CZ130" s="187"/>
      <c r="DA130" s="187"/>
      <c r="DB130" s="187"/>
      <c r="DC130" s="187"/>
      <c r="DD130" s="187"/>
      <c r="DE130" s="187"/>
      <c r="DF130" s="187"/>
      <c r="DG130" s="187"/>
      <c r="DH130" s="187"/>
      <c r="DI130" s="187"/>
      <c r="DJ130" s="187"/>
      <c r="DK130" s="187"/>
      <c r="DL130" s="187"/>
      <c r="DM130" s="187"/>
      <c r="DN130" s="187"/>
      <c r="DO130" s="187"/>
      <c r="DP130" s="187"/>
      <c r="DQ130" s="187"/>
      <c r="DR130" s="187"/>
      <c r="DS130" s="187"/>
      <c r="DT130" s="187"/>
      <c r="DU130" s="187"/>
      <c r="DV130" s="187"/>
      <c r="DW130" s="187"/>
      <c r="DX130" s="187"/>
      <c r="DY130" s="187"/>
      <c r="DZ130" s="187"/>
      <c r="EA130" s="187"/>
      <c r="EB130" s="187"/>
      <c r="EC130" s="187"/>
      <c r="ED130" s="187"/>
      <c r="EE130" s="187"/>
      <c r="EF130" s="187"/>
      <c r="EG130" s="187"/>
      <c r="EH130" s="187"/>
      <c r="EI130" s="187"/>
      <c r="EJ130" s="187"/>
      <c r="EK130" s="187"/>
      <c r="EL130" s="187"/>
      <c r="EM130" s="187"/>
      <c r="EN130" s="187"/>
      <c r="EO130" s="187"/>
      <c r="EP130" s="187"/>
      <c r="EQ130" s="187"/>
      <c r="ER130" s="187"/>
      <c r="ES130" s="187"/>
      <c r="ET130" s="187"/>
      <c r="EU130" s="187"/>
      <c r="EV130" s="187"/>
      <c r="EW130" s="187"/>
      <c r="EX130" s="187"/>
      <c r="EY130" s="187"/>
      <c r="EZ130" s="187"/>
      <c r="FA130" s="187"/>
      <c r="FB130" s="187"/>
      <c r="FC130" s="187"/>
      <c r="FD130" s="187"/>
      <c r="FE130" s="187"/>
      <c r="FF130" s="187"/>
      <c r="FG130" s="187"/>
      <c r="FH130" s="187"/>
      <c r="FI130" s="187"/>
      <c r="FJ130" s="187"/>
      <c r="FK130" s="187"/>
      <c r="FL130" s="187"/>
      <c r="FM130" s="187"/>
      <c r="FN130" s="187"/>
      <c r="FO130" s="187"/>
      <c r="FP130" s="187"/>
      <c r="FQ130" s="187"/>
      <c r="FR130" s="187"/>
      <c r="FS130" s="187"/>
      <c r="FT130" s="187"/>
      <c r="FU130" s="187"/>
      <c r="FV130" s="187"/>
      <c r="FW130" s="187"/>
      <c r="FX130" s="187"/>
      <c r="FY130" s="187"/>
      <c r="FZ130" s="187"/>
      <c r="GA130" s="187"/>
      <c r="GB130" s="187"/>
      <c r="GC130" s="187"/>
      <c r="GD130" s="187"/>
      <c r="GE130" s="187"/>
      <c r="GF130" s="187"/>
      <c r="GG130" s="187"/>
      <c r="GH130" s="187"/>
      <c r="GI130" s="187"/>
      <c r="GJ130" s="187"/>
      <c r="GK130" s="187"/>
      <c r="GL130" s="187"/>
      <c r="GM130" s="187"/>
      <c r="GN130" s="187"/>
      <c r="GO130" s="187"/>
      <c r="GP130" s="187"/>
      <c r="GQ130" s="187"/>
      <c r="GR130" s="187"/>
      <c r="GS130" s="187"/>
      <c r="GT130" s="187"/>
      <c r="GU130" s="187"/>
      <c r="GV130" s="187"/>
      <c r="GW130" s="187"/>
      <c r="GX130" s="187"/>
      <c r="GY130" s="187"/>
      <c r="GZ130" s="187"/>
      <c r="HA130" s="187"/>
      <c r="HB130" s="187"/>
      <c r="HC130" s="187"/>
      <c r="HD130" s="187"/>
      <c r="HE130" s="187"/>
      <c r="HF130" s="187"/>
      <c r="HG130" s="187"/>
      <c r="HH130" s="187"/>
      <c r="HI130" s="187"/>
      <c r="HJ130" s="187"/>
      <c r="HK130" s="187"/>
      <c r="HL130" s="187"/>
      <c r="HM130" s="187"/>
      <c r="HN130" s="187"/>
      <c r="HO130" s="187"/>
      <c r="HP130" s="187"/>
      <c r="HQ130" s="187"/>
      <c r="HR130" s="187"/>
      <c r="HS130" s="187"/>
      <c r="HT130" s="187"/>
      <c r="HU130" s="187"/>
      <c r="HV130" s="187"/>
      <c r="HW130" s="187"/>
      <c r="HX130" s="187"/>
      <c r="HY130" s="187"/>
      <c r="HZ130" s="187"/>
      <c r="IA130" s="187"/>
      <c r="IB130" s="187"/>
      <c r="IC130" s="187"/>
      <c r="ID130" s="187"/>
      <c r="IE130" s="187"/>
      <c r="IF130" s="187"/>
      <c r="IG130" s="187"/>
      <c r="IH130" s="187"/>
      <c r="II130" s="187"/>
      <c r="IJ130" s="187"/>
      <c r="IK130" s="187"/>
      <c r="IL130" s="187"/>
      <c r="IM130" s="187"/>
      <c r="IN130" s="187"/>
      <c r="IO130" s="187"/>
      <c r="IP130" s="187"/>
      <c r="IQ130" s="187"/>
      <c r="IR130" s="187"/>
      <c r="IS130" s="187"/>
      <c r="IT130" s="187"/>
      <c r="IU130" s="187"/>
      <c r="IV130" s="187"/>
      <c r="IW130" s="187"/>
      <c r="IX130" s="187"/>
      <c r="IY130" s="187"/>
      <c r="IZ130" s="187"/>
      <c r="JA130" s="187"/>
      <c r="JB130" s="187"/>
      <c r="JC130" s="187"/>
      <c r="JD130" s="187"/>
      <c r="JE130" s="187"/>
      <c r="JF130" s="187"/>
      <c r="JG130" s="187"/>
      <c r="JH130" s="187"/>
      <c r="JI130" s="187"/>
      <c r="JJ130" s="187"/>
      <c r="JK130" s="187"/>
      <c r="JL130" s="187"/>
      <c r="JM130" s="187"/>
      <c r="JN130" s="187"/>
      <c r="JO130" s="187"/>
      <c r="JP130" s="187"/>
      <c r="JQ130" s="187"/>
      <c r="JR130" s="187"/>
      <c r="JS130" s="187"/>
      <c r="JT130" s="187"/>
      <c r="JU130" s="187"/>
      <c r="JV130" s="187"/>
      <c r="JW130" s="187"/>
      <c r="JX130" s="187"/>
      <c r="JY130" s="187"/>
      <c r="JZ130" s="187"/>
      <c r="KA130" s="187"/>
      <c r="KB130" s="187"/>
      <c r="KC130" s="187"/>
      <c r="KD130" s="187"/>
      <c r="KE130" s="187"/>
      <c r="KF130" s="187"/>
      <c r="KG130" s="187"/>
      <c r="KH130" s="187"/>
      <c r="KI130" s="187"/>
      <c r="KJ130" s="187"/>
      <c r="KK130" s="187"/>
      <c r="KL130" s="187"/>
      <c r="KM130" s="187"/>
      <c r="KN130" s="187"/>
      <c r="KO130" s="187"/>
      <c r="KP130" s="187"/>
      <c r="KQ130" s="187"/>
      <c r="KR130" s="187"/>
      <c r="KS130" s="187"/>
      <c r="KT130" s="187"/>
      <c r="KU130" s="187"/>
      <c r="KV130" s="187"/>
      <c r="KW130" s="187"/>
      <c r="KX130" s="187"/>
      <c r="KY130" s="187"/>
      <c r="KZ130" s="187"/>
      <c r="LA130" s="187"/>
      <c r="LB130" s="187"/>
      <c r="LC130" s="187"/>
      <c r="LD130" s="187"/>
      <c r="LE130" s="187"/>
      <c r="LF130" s="187"/>
      <c r="LG130" s="187"/>
      <c r="LH130" s="187"/>
      <c r="LI130" s="187"/>
      <c r="LJ130" s="187"/>
      <c r="LK130" s="187"/>
      <c r="LL130" s="187"/>
      <c r="LM130" s="187"/>
      <c r="LN130" s="187"/>
      <c r="LO130" s="187"/>
      <c r="LP130" s="187"/>
      <c r="LQ130" s="187"/>
      <c r="LR130" s="187"/>
      <c r="LS130" s="187"/>
      <c r="LT130" s="187"/>
      <c r="LU130" s="187"/>
      <c r="LV130" s="187"/>
      <c r="LW130" s="187"/>
      <c r="LX130" s="187"/>
      <c r="LY130" s="187"/>
      <c r="LZ130" s="187"/>
      <c r="MA130" s="187"/>
      <c r="MB130" s="187"/>
      <c r="MC130" s="187"/>
      <c r="MD130" s="187"/>
      <c r="ME130" s="187"/>
      <c r="MF130" s="187"/>
      <c r="MG130" s="187"/>
      <c r="MH130" s="187"/>
      <c r="MI130" s="187"/>
      <c r="MJ130" s="187"/>
      <c r="MK130" s="187"/>
      <c r="ML130" s="187"/>
      <c r="MM130" s="187"/>
      <c r="MN130" s="187"/>
      <c r="MO130" s="187"/>
      <c r="MP130" s="187"/>
      <c r="MQ130" s="187"/>
      <c r="MR130" s="187"/>
      <c r="MS130" s="187"/>
      <c r="MT130" s="187"/>
      <c r="MU130" s="187"/>
      <c r="MV130" s="187"/>
      <c r="MW130" s="187"/>
      <c r="MX130" s="187"/>
      <c r="MY130" s="187"/>
      <c r="MZ130" s="187"/>
      <c r="NA130" s="187"/>
      <c r="NB130" s="187"/>
      <c r="NC130" s="187"/>
      <c r="ND130" s="187"/>
      <c r="NE130" s="187"/>
      <c r="NF130" s="187"/>
      <c r="NG130" s="187"/>
      <c r="NH130" s="187"/>
      <c r="NI130" s="187"/>
      <c r="NJ130" s="187"/>
      <c r="NK130" s="187"/>
      <c r="NL130" s="187"/>
      <c r="NM130" s="187"/>
      <c r="NN130" s="187"/>
      <c r="NO130" s="187"/>
      <c r="NP130" s="187"/>
      <c r="NQ130" s="187"/>
      <c r="NR130" s="187"/>
      <c r="NS130" s="187"/>
      <c r="NT130" s="187"/>
      <c r="NU130" s="187"/>
      <c r="NV130" s="187"/>
      <c r="NW130" s="187"/>
      <c r="NX130" s="187"/>
      <c r="NY130" s="187"/>
      <c r="NZ130" s="187"/>
      <c r="OA130" s="187"/>
      <c r="OB130" s="187"/>
      <c r="OC130" s="187"/>
      <c r="OD130" s="187"/>
      <c r="OE130" s="187"/>
      <c r="OF130" s="187"/>
      <c r="OG130" s="187"/>
      <c r="OH130" s="187"/>
      <c r="OI130" s="187"/>
      <c r="OJ130" s="187"/>
      <c r="OK130" s="187"/>
      <c r="OL130" s="187"/>
      <c r="OM130" s="187"/>
      <c r="ON130" s="187"/>
      <c r="OO130" s="187"/>
      <c r="OP130" s="187"/>
      <c r="OQ130" s="187"/>
      <c r="OR130" s="187"/>
      <c r="OS130" s="187"/>
      <c r="OT130" s="187"/>
      <c r="OU130" s="187"/>
      <c r="OV130" s="187"/>
      <c r="OW130" s="187"/>
      <c r="OX130" s="187"/>
      <c r="OY130" s="187"/>
      <c r="OZ130" s="187"/>
      <c r="PA130" s="187"/>
      <c r="PB130" s="187"/>
      <c r="PC130" s="187"/>
      <c r="PD130" s="187"/>
      <c r="PE130" s="187"/>
      <c r="PF130" s="187"/>
      <c r="PG130" s="187"/>
      <c r="PH130" s="187"/>
      <c r="PI130" s="187"/>
      <c r="PJ130" s="187"/>
      <c r="PK130" s="187"/>
      <c r="PL130" s="187"/>
      <c r="PM130" s="187"/>
      <c r="PN130" s="187"/>
      <c r="PO130" s="187"/>
      <c r="PP130" s="187"/>
      <c r="PQ130" s="187"/>
      <c r="PR130" s="187"/>
      <c r="PS130" s="187"/>
      <c r="PT130" s="187"/>
      <c r="PU130" s="187"/>
      <c r="PV130" s="187"/>
      <c r="PW130" s="187"/>
      <c r="PX130" s="187"/>
      <c r="PY130" s="187"/>
      <c r="PZ130" s="187"/>
      <c r="QA130" s="187"/>
      <c r="QB130" s="187"/>
      <c r="QC130" s="187"/>
      <c r="QD130" s="187"/>
      <c r="QE130" s="187"/>
      <c r="QF130" s="187"/>
      <c r="QG130" s="187"/>
      <c r="QH130" s="187"/>
      <c r="QI130" s="187"/>
      <c r="QJ130" s="187"/>
      <c r="QK130" s="187"/>
      <c r="QL130" s="187"/>
      <c r="QM130" s="187"/>
      <c r="QN130" s="187"/>
      <c r="QO130" s="187"/>
      <c r="QP130" s="187"/>
      <c r="QQ130" s="187"/>
      <c r="QR130" s="187"/>
      <c r="QS130" s="187"/>
      <c r="QT130" s="187"/>
      <c r="QU130" s="187"/>
      <c r="QV130" s="187"/>
      <c r="QW130" s="187"/>
      <c r="QX130" s="187"/>
      <c r="QY130" s="187"/>
      <c r="QZ130" s="187"/>
      <c r="RA130" s="187"/>
      <c r="RB130" s="187"/>
      <c r="RC130" s="187"/>
      <c r="RD130" s="187"/>
      <c r="RE130" s="187"/>
      <c r="RF130" s="187"/>
      <c r="RG130" s="187"/>
      <c r="RH130" s="187"/>
      <c r="RI130" s="187"/>
      <c r="RJ130" s="187"/>
      <c r="RK130" s="187"/>
      <c r="RL130" s="187"/>
      <c r="RM130" s="187"/>
      <c r="RN130" s="187"/>
      <c r="RO130" s="187"/>
      <c r="RP130" s="187"/>
      <c r="RQ130" s="187"/>
      <c r="RR130" s="187"/>
      <c r="RS130" s="187"/>
      <c r="RT130" s="187"/>
      <c r="RU130" s="187"/>
      <c r="RV130" s="187"/>
      <c r="RW130" s="187"/>
      <c r="RX130" s="187"/>
      <c r="RY130" s="187"/>
      <c r="RZ130" s="187"/>
      <c r="SA130" s="187"/>
      <c r="SB130" s="187"/>
      <c r="SC130" s="187"/>
      <c r="SD130" s="187"/>
      <c r="SE130" s="187"/>
      <c r="SF130" s="187"/>
      <c r="SG130" s="187"/>
      <c r="SH130" s="187"/>
      <c r="SI130" s="187"/>
      <c r="SJ130" s="187"/>
      <c r="SK130" s="187"/>
      <c r="SL130" s="187"/>
      <c r="SM130" s="187"/>
      <c r="SN130" s="187"/>
      <c r="SO130" s="187"/>
      <c r="SP130" s="187"/>
      <c r="SQ130" s="187"/>
      <c r="SR130" s="187"/>
      <c r="SS130" s="187"/>
      <c r="ST130" s="187"/>
      <c r="SU130" s="187"/>
      <c r="SV130" s="187"/>
      <c r="SW130" s="187"/>
      <c r="SX130" s="187"/>
      <c r="SY130" s="187"/>
      <c r="SZ130" s="187"/>
      <c r="TA130" s="187"/>
      <c r="TB130" s="187"/>
      <c r="TC130" s="187"/>
      <c r="TD130" s="187"/>
      <c r="TE130" s="187"/>
      <c r="TF130" s="187"/>
      <c r="TG130" s="187"/>
      <c r="TH130" s="187"/>
      <c r="TI130" s="187"/>
      <c r="TJ130" s="187"/>
      <c r="TK130" s="187"/>
      <c r="TL130" s="187"/>
      <c r="TM130" s="187"/>
      <c r="TN130" s="187"/>
      <c r="TO130" s="187"/>
      <c r="TP130" s="187"/>
      <c r="TQ130" s="187"/>
      <c r="TR130" s="187"/>
      <c r="TS130" s="187"/>
      <c r="TT130" s="187"/>
      <c r="TU130" s="187"/>
      <c r="TV130" s="187"/>
      <c r="TW130" s="187"/>
      <c r="TX130" s="187"/>
      <c r="TY130" s="187"/>
      <c r="TZ130" s="187"/>
      <c r="UA130" s="187"/>
      <c r="UB130" s="187"/>
      <c r="UC130" s="187"/>
      <c r="UD130" s="187"/>
      <c r="UE130" s="187"/>
      <c r="UF130" s="187"/>
      <c r="UG130" s="187"/>
      <c r="UH130" s="187"/>
      <c r="UI130" s="187"/>
      <c r="UJ130" s="187"/>
      <c r="UK130" s="187"/>
      <c r="UL130" s="187"/>
      <c r="UM130" s="187"/>
      <c r="UN130" s="187"/>
      <c r="UO130" s="187"/>
      <c r="UP130" s="187"/>
      <c r="UQ130" s="187"/>
      <c r="UR130" s="187"/>
      <c r="US130" s="187"/>
      <c r="UT130" s="187"/>
      <c r="UU130" s="187"/>
      <c r="UV130" s="187"/>
      <c r="UW130" s="187"/>
      <c r="UX130" s="187"/>
      <c r="UY130" s="187"/>
      <c r="UZ130" s="187"/>
      <c r="VA130" s="187"/>
      <c r="VB130" s="187"/>
      <c r="VC130" s="187"/>
      <c r="VD130" s="187"/>
      <c r="VE130" s="187"/>
      <c r="VF130" s="187"/>
      <c r="VG130" s="187"/>
      <c r="VH130" s="187"/>
      <c r="VI130" s="187"/>
      <c r="VJ130" s="187"/>
      <c r="VK130" s="187"/>
      <c r="VL130" s="187"/>
      <c r="VM130" s="187"/>
      <c r="VN130" s="187"/>
      <c r="VO130" s="187"/>
      <c r="VP130" s="187"/>
      <c r="VQ130" s="187"/>
      <c r="VR130" s="187"/>
      <c r="VS130" s="187"/>
      <c r="VT130" s="187"/>
      <c r="VU130" s="187"/>
      <c r="VV130" s="187"/>
      <c r="VW130" s="187"/>
      <c r="VX130" s="187"/>
      <c r="VY130" s="187"/>
      <c r="VZ130" s="187"/>
      <c r="WA130" s="187"/>
      <c r="WB130" s="187"/>
      <c r="WC130" s="187"/>
      <c r="WD130" s="187"/>
      <c r="WE130" s="187"/>
      <c r="WF130" s="187"/>
      <c r="WG130" s="187"/>
      <c r="WH130" s="187"/>
      <c r="WI130" s="187"/>
      <c r="WJ130" s="187"/>
      <c r="WK130" s="187"/>
      <c r="WL130" s="187"/>
      <c r="WM130" s="187"/>
      <c r="WN130" s="187"/>
      <c r="WO130" s="187"/>
      <c r="WP130" s="187"/>
      <c r="WQ130" s="187"/>
      <c r="WR130" s="187"/>
      <c r="WS130" s="187"/>
      <c r="WT130" s="187"/>
      <c r="WU130" s="187"/>
      <c r="WV130" s="187"/>
      <c r="WW130" s="187"/>
      <c r="WX130" s="187"/>
      <c r="WY130" s="187"/>
      <c r="WZ130" s="187"/>
      <c r="XA130" s="187"/>
      <c r="XB130" s="187"/>
      <c r="XC130" s="187"/>
      <c r="XD130" s="187"/>
      <c r="XE130" s="187"/>
      <c r="XF130" s="187"/>
      <c r="XG130" s="187"/>
      <c r="XH130" s="187"/>
      <c r="XI130" s="187"/>
      <c r="XJ130" s="187"/>
      <c r="XK130" s="187"/>
      <c r="XL130" s="187"/>
      <c r="XM130" s="187"/>
      <c r="XN130" s="187"/>
      <c r="XO130" s="187"/>
      <c r="XP130" s="187"/>
      <c r="XQ130" s="187"/>
      <c r="XR130" s="187"/>
      <c r="XS130" s="187"/>
      <c r="XT130" s="187"/>
      <c r="XU130" s="187"/>
      <c r="XV130" s="187"/>
      <c r="XW130" s="187"/>
      <c r="XX130" s="187"/>
      <c r="XY130" s="187"/>
      <c r="XZ130" s="187"/>
      <c r="YA130" s="187"/>
      <c r="YB130" s="187"/>
      <c r="YC130" s="187"/>
      <c r="YD130" s="187"/>
      <c r="YE130" s="187"/>
      <c r="YF130" s="187"/>
      <c r="YG130" s="187"/>
      <c r="YH130" s="187"/>
      <c r="YI130" s="187"/>
      <c r="YJ130" s="187"/>
      <c r="YK130" s="187"/>
      <c r="YL130" s="187"/>
      <c r="YM130" s="187"/>
      <c r="YN130" s="187"/>
      <c r="YO130" s="187"/>
      <c r="YP130" s="187"/>
      <c r="YQ130" s="187"/>
      <c r="YR130" s="187"/>
      <c r="YS130" s="187"/>
      <c r="YT130" s="187"/>
      <c r="YU130" s="187"/>
      <c r="YV130" s="187"/>
      <c r="YW130" s="187"/>
      <c r="YX130" s="187"/>
      <c r="YY130" s="187"/>
      <c r="YZ130" s="187"/>
      <c r="ZA130" s="187"/>
      <c r="ZB130" s="187"/>
      <c r="ZC130" s="187"/>
      <c r="ZD130" s="187"/>
      <c r="ZE130" s="187"/>
      <c r="ZF130" s="187"/>
      <c r="ZG130" s="187"/>
      <c r="ZH130" s="187"/>
      <c r="ZI130" s="187"/>
      <c r="ZJ130" s="187"/>
      <c r="ZK130" s="187"/>
      <c r="ZL130" s="187"/>
      <c r="ZM130" s="187"/>
      <c r="ZN130" s="187"/>
      <c r="ZO130" s="187"/>
      <c r="ZP130" s="187"/>
      <c r="ZQ130" s="187"/>
      <c r="ZR130" s="187"/>
      <c r="ZS130" s="187"/>
      <c r="ZT130" s="187"/>
      <c r="ZU130" s="187"/>
      <c r="ZV130" s="187"/>
      <c r="ZW130" s="187"/>
      <c r="ZX130" s="187"/>
      <c r="ZY130" s="187"/>
      <c r="ZZ130" s="187"/>
      <c r="AAA130" s="187"/>
      <c r="AAB130" s="187"/>
      <c r="AAC130" s="187"/>
      <c r="AAD130" s="187"/>
      <c r="AAE130" s="187"/>
      <c r="AAF130" s="187"/>
      <c r="AAG130" s="187"/>
      <c r="AAH130" s="187"/>
      <c r="AAI130" s="187"/>
      <c r="AAJ130" s="187"/>
      <c r="AAK130" s="187"/>
      <c r="AAL130" s="187"/>
      <c r="AAM130" s="187"/>
      <c r="AAN130" s="187"/>
      <c r="AAO130" s="187"/>
      <c r="AAP130" s="187"/>
      <c r="AAQ130" s="187"/>
      <c r="AAR130" s="187"/>
      <c r="AAS130" s="187"/>
      <c r="AAT130" s="187"/>
      <c r="AAU130" s="187"/>
      <c r="AAV130" s="187"/>
      <c r="AAW130" s="187"/>
      <c r="AAX130" s="187"/>
      <c r="AAY130" s="187"/>
      <c r="AAZ130" s="187"/>
      <c r="ABA130" s="187"/>
      <c r="ABB130" s="187"/>
      <c r="ABC130" s="187"/>
      <c r="ABD130" s="187"/>
      <c r="ABE130" s="187"/>
      <c r="ABF130" s="187"/>
      <c r="ABG130" s="187"/>
      <c r="ABH130" s="187"/>
      <c r="ABI130" s="187"/>
      <c r="ABJ130" s="187"/>
      <c r="ABK130" s="187"/>
      <c r="ABL130" s="187"/>
      <c r="ABM130" s="187"/>
      <c r="ABN130" s="187"/>
      <c r="ABO130" s="187"/>
      <c r="ABP130" s="187"/>
      <c r="ABQ130" s="187"/>
      <c r="ABR130" s="187"/>
      <c r="ABS130" s="187"/>
      <c r="ABT130" s="187"/>
      <c r="ABU130" s="187"/>
      <c r="ABV130" s="187"/>
      <c r="ABW130" s="187"/>
      <c r="ABX130" s="187"/>
      <c r="ABY130" s="187"/>
      <c r="ABZ130" s="187"/>
      <c r="ACA130" s="187"/>
      <c r="ACB130" s="187"/>
      <c r="ACC130" s="187"/>
      <c r="ACD130" s="187"/>
      <c r="ACE130" s="187"/>
      <c r="ACF130" s="187"/>
      <c r="ACG130" s="187"/>
      <c r="ACH130" s="187"/>
      <c r="ACI130" s="187"/>
      <c r="ACJ130" s="187"/>
      <c r="ACK130" s="187"/>
      <c r="ACL130" s="187"/>
      <c r="ACM130" s="187"/>
      <c r="ACN130" s="187"/>
      <c r="ACO130" s="187"/>
      <c r="ACP130" s="187"/>
      <c r="ACQ130" s="187"/>
      <c r="ACR130" s="187"/>
      <c r="ACS130" s="187"/>
      <c r="ACT130" s="187"/>
      <c r="ACU130" s="187"/>
      <c r="ACV130" s="187"/>
      <c r="ACW130" s="187"/>
      <c r="ACX130" s="187"/>
      <c r="ACY130" s="187"/>
      <c r="ACZ130" s="187"/>
      <c r="ADA130" s="187"/>
      <c r="ADB130" s="187"/>
      <c r="ADC130" s="187"/>
      <c r="ADD130" s="187"/>
      <c r="ADE130" s="187"/>
      <c r="ADF130" s="187"/>
      <c r="ADG130" s="187"/>
      <c r="ADH130" s="187"/>
      <c r="ADI130" s="187"/>
      <c r="ADJ130" s="187"/>
      <c r="ADK130" s="187"/>
      <c r="ADL130" s="187"/>
      <c r="ADM130" s="187"/>
      <c r="ADN130" s="187"/>
      <c r="ADO130" s="187"/>
      <c r="ADP130" s="187"/>
      <c r="ADQ130" s="187"/>
      <c r="ADR130" s="187"/>
      <c r="ADS130" s="187"/>
      <c r="ADT130" s="187"/>
      <c r="ADU130" s="187"/>
      <c r="ADV130" s="187"/>
      <c r="ADW130" s="187"/>
      <c r="ADX130" s="187"/>
      <c r="ADY130" s="187"/>
      <c r="ADZ130" s="187"/>
      <c r="AEA130" s="187"/>
      <c r="AEB130" s="187"/>
      <c r="AEC130" s="187"/>
      <c r="AED130" s="187"/>
      <c r="AEE130" s="187"/>
      <c r="AEF130" s="187"/>
      <c r="AEG130" s="187"/>
      <c r="AEH130" s="187"/>
      <c r="AEI130" s="187"/>
      <c r="AEJ130" s="187"/>
      <c r="AEK130" s="187"/>
      <c r="AEL130" s="187"/>
      <c r="AEM130" s="187"/>
      <c r="AEN130" s="187"/>
      <c r="AEO130" s="187"/>
      <c r="AEP130" s="187"/>
      <c r="AEQ130" s="187"/>
      <c r="AER130" s="187"/>
      <c r="AES130" s="187"/>
      <c r="AET130" s="187"/>
      <c r="AEU130" s="187"/>
      <c r="AEV130" s="187"/>
      <c r="AEW130" s="187"/>
      <c r="AEX130" s="187"/>
      <c r="AEY130" s="187"/>
      <c r="AEZ130" s="187"/>
      <c r="AFA130" s="187"/>
      <c r="AFB130" s="187"/>
      <c r="AFC130" s="187"/>
      <c r="AFD130" s="187"/>
      <c r="AFE130" s="187"/>
      <c r="AFF130" s="187"/>
      <c r="AFG130" s="187"/>
      <c r="AFH130" s="187"/>
      <c r="AFI130" s="187"/>
      <c r="AFJ130" s="187"/>
      <c r="AFK130" s="187"/>
      <c r="AFL130" s="187"/>
      <c r="AFM130" s="187"/>
      <c r="AFN130" s="187"/>
      <c r="AFO130" s="187"/>
      <c r="AFP130" s="187"/>
      <c r="AFQ130" s="187"/>
      <c r="AFR130" s="187"/>
      <c r="AFS130" s="187"/>
      <c r="AFT130" s="187"/>
      <c r="AFU130" s="187"/>
      <c r="AFV130" s="187"/>
      <c r="AFW130" s="187"/>
      <c r="AFX130" s="187"/>
      <c r="AFY130" s="187"/>
      <c r="AFZ130" s="187"/>
      <c r="AGA130" s="187"/>
      <c r="AGB130" s="187"/>
      <c r="AGC130" s="187"/>
      <c r="AGD130" s="187"/>
      <c r="AGE130" s="187"/>
      <c r="AGF130" s="187"/>
      <c r="AGG130" s="187"/>
      <c r="AGH130" s="187"/>
      <c r="AGI130" s="187"/>
      <c r="AGJ130" s="187"/>
      <c r="AGK130" s="187"/>
      <c r="AGL130" s="187"/>
      <c r="AGM130" s="187"/>
      <c r="AGN130" s="187"/>
      <c r="AGO130" s="187"/>
      <c r="AGP130" s="187"/>
      <c r="AGQ130" s="187"/>
      <c r="AGR130" s="187"/>
      <c r="AGS130" s="187"/>
      <c r="AGT130" s="187"/>
      <c r="AGU130" s="187"/>
      <c r="AGV130" s="187"/>
      <c r="AGW130" s="187"/>
      <c r="AGX130" s="187"/>
      <c r="AGY130" s="187"/>
      <c r="AGZ130" s="187"/>
      <c r="AHA130" s="187"/>
      <c r="AHB130" s="187"/>
      <c r="AHC130" s="187"/>
      <c r="AHD130" s="187"/>
      <c r="AHE130" s="187"/>
      <c r="AHF130" s="187"/>
      <c r="AHG130" s="187"/>
      <c r="AHH130" s="187"/>
      <c r="AHI130" s="187"/>
      <c r="AHJ130" s="187"/>
      <c r="AHK130" s="187"/>
      <c r="AHL130" s="187"/>
      <c r="AHM130" s="187"/>
      <c r="AHN130" s="187"/>
      <c r="AHO130" s="187"/>
      <c r="AHP130" s="187"/>
      <c r="AHQ130" s="187"/>
      <c r="AHR130" s="187"/>
      <c r="AHS130" s="187"/>
      <c r="AHT130" s="187"/>
      <c r="AHU130" s="187"/>
      <c r="AHV130" s="187"/>
      <c r="AHW130" s="187"/>
      <c r="AHX130" s="187"/>
      <c r="AHY130" s="187"/>
      <c r="AHZ130" s="187"/>
      <c r="AIA130" s="187"/>
      <c r="AIB130" s="187"/>
      <c r="AIC130" s="187"/>
      <c r="AID130" s="187"/>
      <c r="AIE130" s="187"/>
      <c r="AIF130" s="187"/>
      <c r="AIG130" s="187"/>
      <c r="AIH130" s="187"/>
      <c r="AII130" s="187"/>
      <c r="AIJ130" s="187"/>
      <c r="AIK130" s="187"/>
      <c r="AIL130" s="187"/>
      <c r="AIM130" s="187"/>
      <c r="AIN130" s="187"/>
      <c r="AIO130" s="187"/>
      <c r="AIP130" s="187"/>
      <c r="AIQ130" s="187"/>
      <c r="AIR130" s="187"/>
      <c r="AIS130" s="187"/>
      <c r="AIT130" s="187"/>
      <c r="AIU130" s="187"/>
      <c r="AIV130" s="187"/>
      <c r="AIW130" s="187"/>
      <c r="AIX130" s="187"/>
      <c r="AIY130" s="187"/>
      <c r="AIZ130" s="187"/>
      <c r="AJA130" s="187"/>
      <c r="AJB130" s="187"/>
      <c r="AJC130" s="187"/>
      <c r="AJD130" s="187"/>
      <c r="AJE130" s="187"/>
      <c r="AJF130" s="187"/>
      <c r="AJG130" s="187"/>
      <c r="AJH130" s="187"/>
      <c r="AJI130" s="187"/>
      <c r="AJJ130" s="187"/>
      <c r="AJK130" s="187"/>
      <c r="AJL130" s="187"/>
      <c r="AJM130" s="187"/>
      <c r="AJN130" s="187"/>
      <c r="AJO130" s="187"/>
      <c r="AJP130" s="187"/>
      <c r="AJQ130" s="187"/>
      <c r="AJR130" s="187"/>
      <c r="AJS130" s="187"/>
      <c r="AJT130" s="187"/>
      <c r="AJU130" s="187"/>
      <c r="AJV130" s="187"/>
      <c r="AJW130" s="187"/>
      <c r="AJX130" s="187"/>
      <c r="AJY130" s="187"/>
      <c r="AJZ130" s="187"/>
      <c r="AKA130" s="187"/>
      <c r="AKB130" s="187"/>
      <c r="AKC130" s="187"/>
      <c r="AKD130" s="187"/>
      <c r="AKE130" s="187"/>
      <c r="AKF130" s="187"/>
      <c r="AKG130" s="187"/>
      <c r="AKH130" s="187"/>
      <c r="AKI130" s="187"/>
      <c r="AKJ130" s="187"/>
      <c r="AKK130" s="187"/>
      <c r="AKL130" s="187"/>
      <c r="AKM130" s="187"/>
      <c r="AKN130" s="187"/>
      <c r="AKO130" s="187"/>
      <c r="AKP130" s="187"/>
      <c r="AKQ130" s="187"/>
      <c r="AKR130" s="187"/>
      <c r="AKS130" s="187"/>
      <c r="AKT130" s="187"/>
      <c r="AKU130" s="187"/>
    </row>
    <row r="131" spans="1:983" s="186" customFormat="1" x14ac:dyDescent="0.35">
      <c r="E131" s="193">
        <f>D122/$D$119</f>
        <v>0.09</v>
      </c>
      <c r="F131" s="183"/>
      <c r="G131" s="191">
        <v>0.27</v>
      </c>
      <c r="H131" s="193">
        <v>0.09</v>
      </c>
      <c r="I131" s="193">
        <v>0.09</v>
      </c>
      <c r="J131" s="193">
        <v>0.09</v>
      </c>
      <c r="K131" s="193">
        <v>0.09</v>
      </c>
      <c r="L131" s="193">
        <v>0.09</v>
      </c>
      <c r="M131" s="193">
        <v>0.09</v>
      </c>
      <c r="N131" s="193">
        <v>0.09</v>
      </c>
      <c r="O131" s="191">
        <v>0.1</v>
      </c>
      <c r="P131" s="191">
        <v>0.08</v>
      </c>
      <c r="Q131" s="193"/>
      <c r="R131" s="187"/>
      <c r="S131" s="187"/>
      <c r="T131" s="188"/>
      <c r="U131" s="187"/>
      <c r="V131" s="187"/>
      <c r="W131" s="187"/>
      <c r="X131" s="192">
        <f>X129-X130</f>
        <v>2958244.3428552561</v>
      </c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187"/>
      <c r="AV131" s="187"/>
      <c r="AW131" s="187"/>
      <c r="AX131" s="187"/>
      <c r="AY131" s="187"/>
      <c r="AZ131" s="187"/>
      <c r="BA131" s="187"/>
      <c r="BB131" s="187"/>
      <c r="BC131" s="187"/>
      <c r="BD131" s="187"/>
      <c r="BE131" s="187"/>
      <c r="BF131" s="187"/>
      <c r="BG131" s="187"/>
      <c r="BH131" s="187"/>
      <c r="BI131" s="187"/>
      <c r="BJ131" s="187"/>
      <c r="BK131" s="187"/>
      <c r="BL131" s="187"/>
      <c r="BM131" s="187"/>
      <c r="BN131" s="187"/>
      <c r="BO131" s="187"/>
      <c r="BP131" s="187"/>
      <c r="BQ131" s="187"/>
      <c r="BR131" s="187"/>
      <c r="BS131" s="187"/>
      <c r="BT131" s="187"/>
      <c r="BU131" s="187"/>
      <c r="BV131" s="187"/>
      <c r="BW131" s="187"/>
      <c r="BX131" s="187"/>
      <c r="BY131" s="187"/>
      <c r="BZ131" s="187"/>
      <c r="CA131" s="187"/>
      <c r="CB131" s="187"/>
      <c r="CC131" s="187"/>
      <c r="CD131" s="187"/>
      <c r="CE131" s="187"/>
      <c r="CF131" s="187"/>
      <c r="CG131" s="187"/>
      <c r="CH131" s="187"/>
      <c r="CI131" s="187"/>
      <c r="CJ131" s="187"/>
      <c r="CK131" s="187"/>
      <c r="CL131" s="187"/>
      <c r="CM131" s="187"/>
      <c r="CN131" s="187"/>
      <c r="CO131" s="187"/>
      <c r="CP131" s="187"/>
      <c r="CQ131" s="187"/>
      <c r="CR131" s="187"/>
      <c r="CS131" s="187"/>
      <c r="CT131" s="187"/>
      <c r="CU131" s="187"/>
      <c r="CV131" s="187"/>
      <c r="CW131" s="187"/>
      <c r="CX131" s="187"/>
      <c r="CY131" s="187"/>
      <c r="CZ131" s="187"/>
      <c r="DA131" s="187"/>
      <c r="DB131" s="187"/>
      <c r="DC131" s="187"/>
      <c r="DD131" s="187"/>
      <c r="DE131" s="187"/>
      <c r="DF131" s="187"/>
      <c r="DG131" s="187"/>
      <c r="DH131" s="187"/>
      <c r="DI131" s="187"/>
      <c r="DJ131" s="187"/>
      <c r="DK131" s="187"/>
      <c r="DL131" s="187"/>
      <c r="DM131" s="187"/>
      <c r="DN131" s="187"/>
      <c r="DO131" s="187"/>
      <c r="DP131" s="187"/>
      <c r="DQ131" s="187"/>
      <c r="DR131" s="187"/>
      <c r="DS131" s="187"/>
      <c r="DT131" s="187"/>
      <c r="DU131" s="187"/>
      <c r="DV131" s="187"/>
      <c r="DW131" s="187"/>
      <c r="DX131" s="187"/>
      <c r="DY131" s="187"/>
      <c r="DZ131" s="187"/>
      <c r="EA131" s="187"/>
      <c r="EB131" s="187"/>
      <c r="EC131" s="187"/>
      <c r="ED131" s="187"/>
      <c r="EE131" s="187"/>
      <c r="EF131" s="187"/>
      <c r="EG131" s="187"/>
      <c r="EH131" s="187"/>
      <c r="EI131" s="187"/>
      <c r="EJ131" s="187"/>
      <c r="EK131" s="187"/>
      <c r="EL131" s="187"/>
      <c r="EM131" s="187"/>
      <c r="EN131" s="187"/>
      <c r="EO131" s="187"/>
      <c r="EP131" s="187"/>
      <c r="EQ131" s="187"/>
      <c r="ER131" s="187"/>
      <c r="ES131" s="187"/>
      <c r="ET131" s="187"/>
      <c r="EU131" s="187"/>
      <c r="EV131" s="187"/>
      <c r="EW131" s="187"/>
      <c r="EX131" s="187"/>
      <c r="EY131" s="187"/>
      <c r="EZ131" s="187"/>
      <c r="FA131" s="187"/>
      <c r="FB131" s="187"/>
      <c r="FC131" s="187"/>
      <c r="FD131" s="187"/>
      <c r="FE131" s="187"/>
      <c r="FF131" s="187"/>
      <c r="FG131" s="187"/>
      <c r="FH131" s="187"/>
      <c r="FI131" s="187"/>
      <c r="FJ131" s="187"/>
      <c r="FK131" s="187"/>
      <c r="FL131" s="187"/>
      <c r="FM131" s="187"/>
      <c r="FN131" s="187"/>
      <c r="FO131" s="187"/>
      <c r="FP131" s="187"/>
      <c r="FQ131" s="187"/>
      <c r="FR131" s="187"/>
      <c r="FS131" s="187"/>
      <c r="FT131" s="187"/>
      <c r="FU131" s="187"/>
      <c r="FV131" s="187"/>
      <c r="FW131" s="187"/>
      <c r="FX131" s="187"/>
      <c r="FY131" s="187"/>
      <c r="FZ131" s="187"/>
      <c r="GA131" s="187"/>
      <c r="GB131" s="187"/>
      <c r="GC131" s="187"/>
      <c r="GD131" s="187"/>
      <c r="GE131" s="187"/>
      <c r="GF131" s="187"/>
      <c r="GG131" s="187"/>
      <c r="GH131" s="187"/>
      <c r="GI131" s="187"/>
      <c r="GJ131" s="187"/>
      <c r="GK131" s="187"/>
      <c r="GL131" s="187"/>
      <c r="GM131" s="187"/>
      <c r="GN131" s="187"/>
      <c r="GO131" s="187"/>
      <c r="GP131" s="187"/>
      <c r="GQ131" s="187"/>
      <c r="GR131" s="187"/>
      <c r="GS131" s="187"/>
      <c r="GT131" s="187"/>
      <c r="GU131" s="187"/>
      <c r="GV131" s="187"/>
      <c r="GW131" s="187"/>
      <c r="GX131" s="187"/>
      <c r="GY131" s="187"/>
      <c r="GZ131" s="187"/>
      <c r="HA131" s="187"/>
      <c r="HB131" s="187"/>
      <c r="HC131" s="187"/>
      <c r="HD131" s="187"/>
      <c r="HE131" s="187"/>
      <c r="HF131" s="187"/>
      <c r="HG131" s="187"/>
      <c r="HH131" s="187"/>
      <c r="HI131" s="187"/>
      <c r="HJ131" s="187"/>
      <c r="HK131" s="187"/>
      <c r="HL131" s="187"/>
      <c r="HM131" s="187"/>
      <c r="HN131" s="187"/>
      <c r="HO131" s="187"/>
      <c r="HP131" s="187"/>
      <c r="HQ131" s="187"/>
      <c r="HR131" s="187"/>
      <c r="HS131" s="187"/>
      <c r="HT131" s="187"/>
      <c r="HU131" s="187"/>
      <c r="HV131" s="187"/>
      <c r="HW131" s="187"/>
      <c r="HX131" s="187"/>
      <c r="HY131" s="187"/>
      <c r="HZ131" s="187"/>
      <c r="IA131" s="187"/>
      <c r="IB131" s="187"/>
      <c r="IC131" s="187"/>
      <c r="ID131" s="187"/>
      <c r="IE131" s="187"/>
      <c r="IF131" s="187"/>
      <c r="IG131" s="187"/>
      <c r="IH131" s="187"/>
      <c r="II131" s="187"/>
      <c r="IJ131" s="187"/>
      <c r="IK131" s="187"/>
      <c r="IL131" s="187"/>
      <c r="IM131" s="187"/>
      <c r="IN131" s="187"/>
      <c r="IO131" s="187"/>
      <c r="IP131" s="187"/>
      <c r="IQ131" s="187"/>
      <c r="IR131" s="187"/>
      <c r="IS131" s="187"/>
      <c r="IT131" s="187"/>
      <c r="IU131" s="187"/>
      <c r="IV131" s="187"/>
      <c r="IW131" s="187"/>
      <c r="IX131" s="187"/>
      <c r="IY131" s="187"/>
      <c r="IZ131" s="187"/>
      <c r="JA131" s="187"/>
      <c r="JB131" s="187"/>
      <c r="JC131" s="187"/>
      <c r="JD131" s="187"/>
      <c r="JE131" s="187"/>
      <c r="JF131" s="187"/>
      <c r="JG131" s="187"/>
      <c r="JH131" s="187"/>
      <c r="JI131" s="187"/>
      <c r="JJ131" s="187"/>
      <c r="JK131" s="187"/>
      <c r="JL131" s="187"/>
      <c r="JM131" s="187"/>
      <c r="JN131" s="187"/>
      <c r="JO131" s="187"/>
      <c r="JP131" s="187"/>
      <c r="JQ131" s="187"/>
      <c r="JR131" s="187"/>
      <c r="JS131" s="187"/>
      <c r="JT131" s="187"/>
      <c r="JU131" s="187"/>
      <c r="JV131" s="187"/>
      <c r="JW131" s="187"/>
      <c r="JX131" s="187"/>
      <c r="JY131" s="187"/>
      <c r="JZ131" s="187"/>
      <c r="KA131" s="187"/>
      <c r="KB131" s="187"/>
      <c r="KC131" s="187"/>
      <c r="KD131" s="187"/>
      <c r="KE131" s="187"/>
      <c r="KF131" s="187"/>
      <c r="KG131" s="187"/>
      <c r="KH131" s="187"/>
      <c r="KI131" s="187"/>
      <c r="KJ131" s="187"/>
      <c r="KK131" s="187"/>
      <c r="KL131" s="187"/>
      <c r="KM131" s="187"/>
      <c r="KN131" s="187"/>
      <c r="KO131" s="187"/>
      <c r="KP131" s="187"/>
      <c r="KQ131" s="187"/>
      <c r="KR131" s="187"/>
      <c r="KS131" s="187"/>
      <c r="KT131" s="187"/>
      <c r="KU131" s="187"/>
      <c r="KV131" s="187"/>
      <c r="KW131" s="187"/>
      <c r="KX131" s="187"/>
      <c r="KY131" s="187"/>
      <c r="KZ131" s="187"/>
      <c r="LA131" s="187"/>
      <c r="LB131" s="187"/>
      <c r="LC131" s="187"/>
      <c r="LD131" s="187"/>
      <c r="LE131" s="187"/>
      <c r="LF131" s="187"/>
      <c r="LG131" s="187"/>
      <c r="LH131" s="187"/>
      <c r="LI131" s="187"/>
      <c r="LJ131" s="187"/>
      <c r="LK131" s="187"/>
      <c r="LL131" s="187"/>
      <c r="LM131" s="187"/>
      <c r="LN131" s="187"/>
      <c r="LO131" s="187"/>
      <c r="LP131" s="187"/>
      <c r="LQ131" s="187"/>
      <c r="LR131" s="187"/>
      <c r="LS131" s="187"/>
      <c r="LT131" s="187"/>
      <c r="LU131" s="187"/>
      <c r="LV131" s="187"/>
      <c r="LW131" s="187"/>
      <c r="LX131" s="187"/>
      <c r="LY131" s="187"/>
      <c r="LZ131" s="187"/>
      <c r="MA131" s="187"/>
      <c r="MB131" s="187"/>
      <c r="MC131" s="187"/>
      <c r="MD131" s="187"/>
      <c r="ME131" s="187"/>
      <c r="MF131" s="187"/>
      <c r="MG131" s="187"/>
      <c r="MH131" s="187"/>
      <c r="MI131" s="187"/>
      <c r="MJ131" s="187"/>
      <c r="MK131" s="187"/>
      <c r="ML131" s="187"/>
      <c r="MM131" s="187"/>
      <c r="MN131" s="187"/>
      <c r="MO131" s="187"/>
      <c r="MP131" s="187"/>
      <c r="MQ131" s="187"/>
      <c r="MR131" s="187"/>
      <c r="MS131" s="187"/>
      <c r="MT131" s="187"/>
      <c r="MU131" s="187"/>
      <c r="MV131" s="187"/>
      <c r="MW131" s="187"/>
      <c r="MX131" s="187"/>
      <c r="MY131" s="187"/>
      <c r="MZ131" s="187"/>
      <c r="NA131" s="187"/>
      <c r="NB131" s="187"/>
      <c r="NC131" s="187"/>
      <c r="ND131" s="187"/>
      <c r="NE131" s="187"/>
      <c r="NF131" s="187"/>
      <c r="NG131" s="187"/>
      <c r="NH131" s="187"/>
      <c r="NI131" s="187"/>
      <c r="NJ131" s="187"/>
      <c r="NK131" s="187"/>
      <c r="NL131" s="187"/>
      <c r="NM131" s="187"/>
      <c r="NN131" s="187"/>
      <c r="NO131" s="187"/>
      <c r="NP131" s="187"/>
      <c r="NQ131" s="187"/>
      <c r="NR131" s="187"/>
      <c r="NS131" s="187"/>
      <c r="NT131" s="187"/>
      <c r="NU131" s="187"/>
      <c r="NV131" s="187"/>
      <c r="NW131" s="187"/>
      <c r="NX131" s="187"/>
      <c r="NY131" s="187"/>
      <c r="NZ131" s="187"/>
      <c r="OA131" s="187"/>
      <c r="OB131" s="187"/>
      <c r="OC131" s="187"/>
      <c r="OD131" s="187"/>
      <c r="OE131" s="187"/>
      <c r="OF131" s="187"/>
      <c r="OG131" s="187"/>
      <c r="OH131" s="187"/>
      <c r="OI131" s="187"/>
      <c r="OJ131" s="187"/>
      <c r="OK131" s="187"/>
      <c r="OL131" s="187"/>
      <c r="OM131" s="187"/>
      <c r="ON131" s="187"/>
      <c r="OO131" s="187"/>
      <c r="OP131" s="187"/>
      <c r="OQ131" s="187"/>
      <c r="OR131" s="187"/>
      <c r="OS131" s="187"/>
      <c r="OT131" s="187"/>
      <c r="OU131" s="187"/>
      <c r="OV131" s="187"/>
      <c r="OW131" s="187"/>
      <c r="OX131" s="187"/>
      <c r="OY131" s="187"/>
      <c r="OZ131" s="187"/>
      <c r="PA131" s="187"/>
      <c r="PB131" s="187"/>
      <c r="PC131" s="187"/>
      <c r="PD131" s="187"/>
      <c r="PE131" s="187"/>
      <c r="PF131" s="187"/>
      <c r="PG131" s="187"/>
      <c r="PH131" s="187"/>
      <c r="PI131" s="187"/>
      <c r="PJ131" s="187"/>
      <c r="PK131" s="187"/>
      <c r="PL131" s="187"/>
      <c r="PM131" s="187"/>
      <c r="PN131" s="187"/>
      <c r="PO131" s="187"/>
      <c r="PP131" s="187"/>
      <c r="PQ131" s="187"/>
      <c r="PR131" s="187"/>
      <c r="PS131" s="187"/>
      <c r="PT131" s="187"/>
      <c r="PU131" s="187"/>
      <c r="PV131" s="187"/>
      <c r="PW131" s="187"/>
      <c r="PX131" s="187"/>
      <c r="PY131" s="187"/>
      <c r="PZ131" s="187"/>
      <c r="QA131" s="187"/>
      <c r="QB131" s="187"/>
      <c r="QC131" s="187"/>
      <c r="QD131" s="187"/>
      <c r="QE131" s="187"/>
      <c r="QF131" s="187"/>
      <c r="QG131" s="187"/>
      <c r="QH131" s="187"/>
      <c r="QI131" s="187"/>
      <c r="QJ131" s="187"/>
      <c r="QK131" s="187"/>
      <c r="QL131" s="187"/>
      <c r="QM131" s="187"/>
      <c r="QN131" s="187"/>
      <c r="QO131" s="187"/>
      <c r="QP131" s="187"/>
      <c r="QQ131" s="187"/>
      <c r="QR131" s="187"/>
      <c r="QS131" s="187"/>
      <c r="QT131" s="187"/>
      <c r="QU131" s="187"/>
      <c r="QV131" s="187"/>
      <c r="QW131" s="187"/>
      <c r="QX131" s="187"/>
      <c r="QY131" s="187"/>
      <c r="QZ131" s="187"/>
      <c r="RA131" s="187"/>
      <c r="RB131" s="187"/>
      <c r="RC131" s="187"/>
      <c r="RD131" s="187"/>
      <c r="RE131" s="187"/>
      <c r="RF131" s="187"/>
      <c r="RG131" s="187"/>
      <c r="RH131" s="187"/>
      <c r="RI131" s="187"/>
      <c r="RJ131" s="187"/>
      <c r="RK131" s="187"/>
      <c r="RL131" s="187"/>
      <c r="RM131" s="187"/>
      <c r="RN131" s="187"/>
      <c r="RO131" s="187"/>
      <c r="RP131" s="187"/>
      <c r="RQ131" s="187"/>
      <c r="RR131" s="187"/>
      <c r="RS131" s="187"/>
      <c r="RT131" s="187"/>
      <c r="RU131" s="187"/>
      <c r="RV131" s="187"/>
      <c r="RW131" s="187"/>
      <c r="RX131" s="187"/>
      <c r="RY131" s="187"/>
      <c r="RZ131" s="187"/>
      <c r="SA131" s="187"/>
      <c r="SB131" s="187"/>
      <c r="SC131" s="187"/>
      <c r="SD131" s="187"/>
      <c r="SE131" s="187"/>
      <c r="SF131" s="187"/>
      <c r="SG131" s="187"/>
      <c r="SH131" s="187"/>
      <c r="SI131" s="187"/>
      <c r="SJ131" s="187"/>
      <c r="SK131" s="187"/>
      <c r="SL131" s="187"/>
      <c r="SM131" s="187"/>
      <c r="SN131" s="187"/>
      <c r="SO131" s="187"/>
      <c r="SP131" s="187"/>
      <c r="SQ131" s="187"/>
      <c r="SR131" s="187"/>
      <c r="SS131" s="187"/>
      <c r="ST131" s="187"/>
      <c r="SU131" s="187"/>
      <c r="SV131" s="187"/>
      <c r="SW131" s="187"/>
      <c r="SX131" s="187"/>
      <c r="SY131" s="187"/>
      <c r="SZ131" s="187"/>
      <c r="TA131" s="187"/>
      <c r="TB131" s="187"/>
      <c r="TC131" s="187"/>
      <c r="TD131" s="187"/>
      <c r="TE131" s="187"/>
      <c r="TF131" s="187"/>
      <c r="TG131" s="187"/>
      <c r="TH131" s="187"/>
      <c r="TI131" s="187"/>
      <c r="TJ131" s="187"/>
      <c r="TK131" s="187"/>
      <c r="TL131" s="187"/>
      <c r="TM131" s="187"/>
      <c r="TN131" s="187"/>
      <c r="TO131" s="187"/>
      <c r="TP131" s="187"/>
      <c r="TQ131" s="187"/>
      <c r="TR131" s="187"/>
      <c r="TS131" s="187"/>
      <c r="TT131" s="187"/>
      <c r="TU131" s="187"/>
      <c r="TV131" s="187"/>
      <c r="TW131" s="187"/>
      <c r="TX131" s="187"/>
      <c r="TY131" s="187"/>
      <c r="TZ131" s="187"/>
      <c r="UA131" s="187"/>
      <c r="UB131" s="187"/>
      <c r="UC131" s="187"/>
      <c r="UD131" s="187"/>
      <c r="UE131" s="187"/>
      <c r="UF131" s="187"/>
      <c r="UG131" s="187"/>
      <c r="UH131" s="187"/>
      <c r="UI131" s="187"/>
      <c r="UJ131" s="187"/>
      <c r="UK131" s="187"/>
      <c r="UL131" s="187"/>
      <c r="UM131" s="187"/>
      <c r="UN131" s="187"/>
      <c r="UO131" s="187"/>
      <c r="UP131" s="187"/>
      <c r="UQ131" s="187"/>
      <c r="UR131" s="187"/>
      <c r="US131" s="187"/>
      <c r="UT131" s="187"/>
      <c r="UU131" s="187"/>
      <c r="UV131" s="187"/>
      <c r="UW131" s="187"/>
      <c r="UX131" s="187"/>
      <c r="UY131" s="187"/>
      <c r="UZ131" s="187"/>
      <c r="VA131" s="187"/>
      <c r="VB131" s="187"/>
      <c r="VC131" s="187"/>
      <c r="VD131" s="187"/>
      <c r="VE131" s="187"/>
      <c r="VF131" s="187"/>
      <c r="VG131" s="187"/>
      <c r="VH131" s="187"/>
      <c r="VI131" s="187"/>
      <c r="VJ131" s="187"/>
      <c r="VK131" s="187"/>
      <c r="VL131" s="187"/>
      <c r="VM131" s="187"/>
      <c r="VN131" s="187"/>
      <c r="VO131" s="187"/>
      <c r="VP131" s="187"/>
      <c r="VQ131" s="187"/>
      <c r="VR131" s="187"/>
      <c r="VS131" s="187"/>
      <c r="VT131" s="187"/>
      <c r="VU131" s="187"/>
      <c r="VV131" s="187"/>
      <c r="VW131" s="187"/>
      <c r="VX131" s="187"/>
      <c r="VY131" s="187"/>
      <c r="VZ131" s="187"/>
      <c r="WA131" s="187"/>
      <c r="WB131" s="187"/>
      <c r="WC131" s="187"/>
      <c r="WD131" s="187"/>
      <c r="WE131" s="187"/>
      <c r="WF131" s="187"/>
      <c r="WG131" s="187"/>
      <c r="WH131" s="187"/>
      <c r="WI131" s="187"/>
      <c r="WJ131" s="187"/>
      <c r="WK131" s="187"/>
      <c r="WL131" s="187"/>
      <c r="WM131" s="187"/>
      <c r="WN131" s="187"/>
      <c r="WO131" s="187"/>
      <c r="WP131" s="187"/>
      <c r="WQ131" s="187"/>
      <c r="WR131" s="187"/>
      <c r="WS131" s="187"/>
      <c r="WT131" s="187"/>
      <c r="WU131" s="187"/>
      <c r="WV131" s="187"/>
      <c r="WW131" s="187"/>
      <c r="WX131" s="187"/>
      <c r="WY131" s="187"/>
      <c r="WZ131" s="187"/>
      <c r="XA131" s="187"/>
      <c r="XB131" s="187"/>
      <c r="XC131" s="187"/>
      <c r="XD131" s="187"/>
      <c r="XE131" s="187"/>
      <c r="XF131" s="187"/>
      <c r="XG131" s="187"/>
      <c r="XH131" s="187"/>
      <c r="XI131" s="187"/>
      <c r="XJ131" s="187"/>
      <c r="XK131" s="187"/>
      <c r="XL131" s="187"/>
      <c r="XM131" s="187"/>
      <c r="XN131" s="187"/>
      <c r="XO131" s="187"/>
      <c r="XP131" s="187"/>
      <c r="XQ131" s="187"/>
      <c r="XR131" s="187"/>
      <c r="XS131" s="187"/>
      <c r="XT131" s="187"/>
      <c r="XU131" s="187"/>
      <c r="XV131" s="187"/>
      <c r="XW131" s="187"/>
      <c r="XX131" s="187"/>
      <c r="XY131" s="187"/>
      <c r="XZ131" s="187"/>
      <c r="YA131" s="187"/>
      <c r="YB131" s="187"/>
      <c r="YC131" s="187"/>
      <c r="YD131" s="187"/>
      <c r="YE131" s="187"/>
      <c r="YF131" s="187"/>
      <c r="YG131" s="187"/>
      <c r="YH131" s="187"/>
      <c r="YI131" s="187"/>
      <c r="YJ131" s="187"/>
      <c r="YK131" s="187"/>
      <c r="YL131" s="187"/>
      <c r="YM131" s="187"/>
      <c r="YN131" s="187"/>
      <c r="YO131" s="187"/>
      <c r="YP131" s="187"/>
      <c r="YQ131" s="187"/>
      <c r="YR131" s="187"/>
      <c r="YS131" s="187"/>
      <c r="YT131" s="187"/>
      <c r="YU131" s="187"/>
      <c r="YV131" s="187"/>
      <c r="YW131" s="187"/>
      <c r="YX131" s="187"/>
      <c r="YY131" s="187"/>
      <c r="YZ131" s="187"/>
      <c r="ZA131" s="187"/>
      <c r="ZB131" s="187"/>
      <c r="ZC131" s="187"/>
      <c r="ZD131" s="187"/>
      <c r="ZE131" s="187"/>
      <c r="ZF131" s="187"/>
      <c r="ZG131" s="187"/>
      <c r="ZH131" s="187"/>
      <c r="ZI131" s="187"/>
      <c r="ZJ131" s="187"/>
      <c r="ZK131" s="187"/>
      <c r="ZL131" s="187"/>
      <c r="ZM131" s="187"/>
      <c r="ZN131" s="187"/>
      <c r="ZO131" s="187"/>
      <c r="ZP131" s="187"/>
      <c r="ZQ131" s="187"/>
      <c r="ZR131" s="187"/>
      <c r="ZS131" s="187"/>
      <c r="ZT131" s="187"/>
      <c r="ZU131" s="187"/>
      <c r="ZV131" s="187"/>
      <c r="ZW131" s="187"/>
      <c r="ZX131" s="187"/>
      <c r="ZY131" s="187"/>
      <c r="ZZ131" s="187"/>
      <c r="AAA131" s="187"/>
      <c r="AAB131" s="187"/>
      <c r="AAC131" s="187"/>
      <c r="AAD131" s="187"/>
      <c r="AAE131" s="187"/>
      <c r="AAF131" s="187"/>
      <c r="AAG131" s="187"/>
      <c r="AAH131" s="187"/>
      <c r="AAI131" s="187"/>
      <c r="AAJ131" s="187"/>
      <c r="AAK131" s="187"/>
      <c r="AAL131" s="187"/>
      <c r="AAM131" s="187"/>
      <c r="AAN131" s="187"/>
      <c r="AAO131" s="187"/>
      <c r="AAP131" s="187"/>
      <c r="AAQ131" s="187"/>
      <c r="AAR131" s="187"/>
      <c r="AAS131" s="187"/>
      <c r="AAT131" s="187"/>
      <c r="AAU131" s="187"/>
      <c r="AAV131" s="187"/>
      <c r="AAW131" s="187"/>
      <c r="AAX131" s="187"/>
      <c r="AAY131" s="187"/>
      <c r="AAZ131" s="187"/>
      <c r="ABA131" s="187"/>
      <c r="ABB131" s="187"/>
      <c r="ABC131" s="187"/>
      <c r="ABD131" s="187"/>
      <c r="ABE131" s="187"/>
      <c r="ABF131" s="187"/>
      <c r="ABG131" s="187"/>
      <c r="ABH131" s="187"/>
      <c r="ABI131" s="187"/>
      <c r="ABJ131" s="187"/>
      <c r="ABK131" s="187"/>
      <c r="ABL131" s="187"/>
      <c r="ABM131" s="187"/>
      <c r="ABN131" s="187"/>
      <c r="ABO131" s="187"/>
      <c r="ABP131" s="187"/>
      <c r="ABQ131" s="187"/>
      <c r="ABR131" s="187"/>
      <c r="ABS131" s="187"/>
      <c r="ABT131" s="187"/>
      <c r="ABU131" s="187"/>
      <c r="ABV131" s="187"/>
      <c r="ABW131" s="187"/>
      <c r="ABX131" s="187"/>
      <c r="ABY131" s="187"/>
      <c r="ABZ131" s="187"/>
      <c r="ACA131" s="187"/>
      <c r="ACB131" s="187"/>
      <c r="ACC131" s="187"/>
      <c r="ACD131" s="187"/>
      <c r="ACE131" s="187"/>
      <c r="ACF131" s="187"/>
      <c r="ACG131" s="187"/>
      <c r="ACH131" s="187"/>
      <c r="ACI131" s="187"/>
      <c r="ACJ131" s="187"/>
      <c r="ACK131" s="187"/>
      <c r="ACL131" s="187"/>
      <c r="ACM131" s="187"/>
      <c r="ACN131" s="187"/>
      <c r="ACO131" s="187"/>
      <c r="ACP131" s="187"/>
      <c r="ACQ131" s="187"/>
      <c r="ACR131" s="187"/>
      <c r="ACS131" s="187"/>
      <c r="ACT131" s="187"/>
      <c r="ACU131" s="187"/>
      <c r="ACV131" s="187"/>
      <c r="ACW131" s="187"/>
      <c r="ACX131" s="187"/>
      <c r="ACY131" s="187"/>
      <c r="ACZ131" s="187"/>
      <c r="ADA131" s="187"/>
      <c r="ADB131" s="187"/>
      <c r="ADC131" s="187"/>
      <c r="ADD131" s="187"/>
      <c r="ADE131" s="187"/>
      <c r="ADF131" s="187"/>
      <c r="ADG131" s="187"/>
      <c r="ADH131" s="187"/>
      <c r="ADI131" s="187"/>
      <c r="ADJ131" s="187"/>
      <c r="ADK131" s="187"/>
      <c r="ADL131" s="187"/>
      <c r="ADM131" s="187"/>
      <c r="ADN131" s="187"/>
      <c r="ADO131" s="187"/>
      <c r="ADP131" s="187"/>
      <c r="ADQ131" s="187"/>
      <c r="ADR131" s="187"/>
      <c r="ADS131" s="187"/>
      <c r="ADT131" s="187"/>
      <c r="ADU131" s="187"/>
      <c r="ADV131" s="187"/>
      <c r="ADW131" s="187"/>
      <c r="ADX131" s="187"/>
      <c r="ADY131" s="187"/>
      <c r="ADZ131" s="187"/>
      <c r="AEA131" s="187"/>
      <c r="AEB131" s="187"/>
      <c r="AEC131" s="187"/>
      <c r="AED131" s="187"/>
      <c r="AEE131" s="187"/>
      <c r="AEF131" s="187"/>
      <c r="AEG131" s="187"/>
      <c r="AEH131" s="187"/>
      <c r="AEI131" s="187"/>
      <c r="AEJ131" s="187"/>
      <c r="AEK131" s="187"/>
      <c r="AEL131" s="187"/>
      <c r="AEM131" s="187"/>
      <c r="AEN131" s="187"/>
      <c r="AEO131" s="187"/>
      <c r="AEP131" s="187"/>
      <c r="AEQ131" s="187"/>
      <c r="AER131" s="187"/>
      <c r="AES131" s="187"/>
      <c r="AET131" s="187"/>
      <c r="AEU131" s="187"/>
      <c r="AEV131" s="187"/>
      <c r="AEW131" s="187"/>
      <c r="AEX131" s="187"/>
      <c r="AEY131" s="187"/>
      <c r="AEZ131" s="187"/>
      <c r="AFA131" s="187"/>
      <c r="AFB131" s="187"/>
      <c r="AFC131" s="187"/>
      <c r="AFD131" s="187"/>
      <c r="AFE131" s="187"/>
      <c r="AFF131" s="187"/>
      <c r="AFG131" s="187"/>
      <c r="AFH131" s="187"/>
      <c r="AFI131" s="187"/>
      <c r="AFJ131" s="187"/>
      <c r="AFK131" s="187"/>
      <c r="AFL131" s="187"/>
      <c r="AFM131" s="187"/>
      <c r="AFN131" s="187"/>
      <c r="AFO131" s="187"/>
      <c r="AFP131" s="187"/>
      <c r="AFQ131" s="187"/>
      <c r="AFR131" s="187"/>
      <c r="AFS131" s="187"/>
      <c r="AFT131" s="187"/>
      <c r="AFU131" s="187"/>
      <c r="AFV131" s="187"/>
      <c r="AFW131" s="187"/>
      <c r="AFX131" s="187"/>
      <c r="AFY131" s="187"/>
      <c r="AFZ131" s="187"/>
      <c r="AGA131" s="187"/>
      <c r="AGB131" s="187"/>
      <c r="AGC131" s="187"/>
      <c r="AGD131" s="187"/>
      <c r="AGE131" s="187"/>
      <c r="AGF131" s="187"/>
      <c r="AGG131" s="187"/>
      <c r="AGH131" s="187"/>
      <c r="AGI131" s="187"/>
      <c r="AGJ131" s="187"/>
      <c r="AGK131" s="187"/>
      <c r="AGL131" s="187"/>
      <c r="AGM131" s="187"/>
      <c r="AGN131" s="187"/>
      <c r="AGO131" s="187"/>
      <c r="AGP131" s="187"/>
      <c r="AGQ131" s="187"/>
      <c r="AGR131" s="187"/>
      <c r="AGS131" s="187"/>
      <c r="AGT131" s="187"/>
      <c r="AGU131" s="187"/>
      <c r="AGV131" s="187"/>
      <c r="AGW131" s="187"/>
      <c r="AGX131" s="187"/>
      <c r="AGY131" s="187"/>
      <c r="AGZ131" s="187"/>
      <c r="AHA131" s="187"/>
      <c r="AHB131" s="187"/>
      <c r="AHC131" s="187"/>
      <c r="AHD131" s="187"/>
      <c r="AHE131" s="187"/>
      <c r="AHF131" s="187"/>
      <c r="AHG131" s="187"/>
      <c r="AHH131" s="187"/>
      <c r="AHI131" s="187"/>
      <c r="AHJ131" s="187"/>
      <c r="AHK131" s="187"/>
      <c r="AHL131" s="187"/>
      <c r="AHM131" s="187"/>
      <c r="AHN131" s="187"/>
      <c r="AHO131" s="187"/>
      <c r="AHP131" s="187"/>
      <c r="AHQ131" s="187"/>
      <c r="AHR131" s="187"/>
      <c r="AHS131" s="187"/>
      <c r="AHT131" s="187"/>
      <c r="AHU131" s="187"/>
      <c r="AHV131" s="187"/>
      <c r="AHW131" s="187"/>
      <c r="AHX131" s="187"/>
      <c r="AHY131" s="187"/>
      <c r="AHZ131" s="187"/>
      <c r="AIA131" s="187"/>
      <c r="AIB131" s="187"/>
      <c r="AIC131" s="187"/>
      <c r="AID131" s="187"/>
      <c r="AIE131" s="187"/>
      <c r="AIF131" s="187"/>
      <c r="AIG131" s="187"/>
      <c r="AIH131" s="187"/>
      <c r="AII131" s="187"/>
      <c r="AIJ131" s="187"/>
      <c r="AIK131" s="187"/>
      <c r="AIL131" s="187"/>
      <c r="AIM131" s="187"/>
      <c r="AIN131" s="187"/>
      <c r="AIO131" s="187"/>
      <c r="AIP131" s="187"/>
      <c r="AIQ131" s="187"/>
      <c r="AIR131" s="187"/>
      <c r="AIS131" s="187"/>
      <c r="AIT131" s="187"/>
      <c r="AIU131" s="187"/>
      <c r="AIV131" s="187"/>
      <c r="AIW131" s="187"/>
      <c r="AIX131" s="187"/>
      <c r="AIY131" s="187"/>
      <c r="AIZ131" s="187"/>
      <c r="AJA131" s="187"/>
      <c r="AJB131" s="187"/>
      <c r="AJC131" s="187"/>
      <c r="AJD131" s="187"/>
      <c r="AJE131" s="187"/>
      <c r="AJF131" s="187"/>
      <c r="AJG131" s="187"/>
      <c r="AJH131" s="187"/>
      <c r="AJI131" s="187"/>
      <c r="AJJ131" s="187"/>
      <c r="AJK131" s="187"/>
      <c r="AJL131" s="187"/>
      <c r="AJM131" s="187"/>
      <c r="AJN131" s="187"/>
      <c r="AJO131" s="187"/>
      <c r="AJP131" s="187"/>
      <c r="AJQ131" s="187"/>
      <c r="AJR131" s="187"/>
      <c r="AJS131" s="187"/>
      <c r="AJT131" s="187"/>
      <c r="AJU131" s="187"/>
      <c r="AJV131" s="187"/>
      <c r="AJW131" s="187"/>
      <c r="AJX131" s="187"/>
      <c r="AJY131" s="187"/>
      <c r="AJZ131" s="187"/>
      <c r="AKA131" s="187"/>
      <c r="AKB131" s="187"/>
      <c r="AKC131" s="187"/>
      <c r="AKD131" s="187"/>
      <c r="AKE131" s="187"/>
      <c r="AKF131" s="187"/>
      <c r="AKG131" s="187"/>
      <c r="AKH131" s="187"/>
      <c r="AKI131" s="187"/>
      <c r="AKJ131" s="187"/>
      <c r="AKK131" s="187"/>
      <c r="AKL131" s="187"/>
      <c r="AKM131" s="187"/>
      <c r="AKN131" s="187"/>
      <c r="AKO131" s="187"/>
      <c r="AKP131" s="187"/>
      <c r="AKQ131" s="187"/>
      <c r="AKR131" s="187"/>
      <c r="AKS131" s="187"/>
      <c r="AKT131" s="187"/>
      <c r="AKU131" s="187"/>
    </row>
    <row r="132" spans="1:983" s="186" customFormat="1" x14ac:dyDescent="0.35">
      <c r="F132" s="183"/>
      <c r="G132" s="191">
        <v>7.0000000000000007E-2</v>
      </c>
      <c r="H132" s="187"/>
      <c r="J132" s="190"/>
      <c r="O132" s="183"/>
      <c r="P132" s="183"/>
      <c r="R132" s="187"/>
      <c r="S132" s="187"/>
      <c r="T132" s="188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187"/>
      <c r="AV132" s="187"/>
      <c r="AW132" s="187"/>
      <c r="AX132" s="187"/>
      <c r="AY132" s="187"/>
      <c r="AZ132" s="187"/>
      <c r="BA132" s="187"/>
      <c r="BB132" s="187"/>
      <c r="BC132" s="187"/>
      <c r="BD132" s="187"/>
      <c r="BE132" s="187"/>
      <c r="BF132" s="187"/>
      <c r="BG132" s="187"/>
      <c r="BH132" s="187"/>
      <c r="BI132" s="187"/>
      <c r="BJ132" s="187"/>
      <c r="BK132" s="187"/>
      <c r="BL132" s="187"/>
      <c r="BM132" s="187"/>
      <c r="BN132" s="187"/>
      <c r="BO132" s="187"/>
      <c r="BP132" s="187"/>
      <c r="BQ132" s="187"/>
      <c r="BR132" s="187"/>
      <c r="BS132" s="187"/>
      <c r="BT132" s="187"/>
      <c r="BU132" s="187"/>
      <c r="BV132" s="187"/>
      <c r="BW132" s="187"/>
      <c r="BX132" s="187"/>
      <c r="BY132" s="187"/>
      <c r="BZ132" s="187"/>
      <c r="CA132" s="187"/>
      <c r="CB132" s="187"/>
      <c r="CC132" s="187"/>
      <c r="CD132" s="187"/>
      <c r="CE132" s="187"/>
      <c r="CF132" s="187"/>
      <c r="CG132" s="187"/>
      <c r="CH132" s="187"/>
      <c r="CI132" s="187"/>
      <c r="CJ132" s="187"/>
      <c r="CK132" s="187"/>
      <c r="CL132" s="187"/>
      <c r="CM132" s="187"/>
      <c r="CN132" s="187"/>
      <c r="CO132" s="187"/>
      <c r="CP132" s="187"/>
      <c r="CQ132" s="187"/>
      <c r="CR132" s="187"/>
      <c r="CS132" s="187"/>
      <c r="CT132" s="187"/>
      <c r="CU132" s="187"/>
      <c r="CV132" s="187"/>
      <c r="CW132" s="187"/>
      <c r="CX132" s="187"/>
      <c r="CY132" s="187"/>
      <c r="CZ132" s="187"/>
      <c r="DA132" s="187"/>
      <c r="DB132" s="187"/>
      <c r="DC132" s="187"/>
      <c r="DD132" s="187"/>
      <c r="DE132" s="187"/>
      <c r="DF132" s="187"/>
      <c r="DG132" s="187"/>
      <c r="DH132" s="187"/>
      <c r="DI132" s="187"/>
      <c r="DJ132" s="187"/>
      <c r="DK132" s="187"/>
      <c r="DL132" s="187"/>
      <c r="DM132" s="187"/>
      <c r="DN132" s="187"/>
      <c r="DO132" s="187"/>
      <c r="DP132" s="187"/>
      <c r="DQ132" s="187"/>
      <c r="DR132" s="187"/>
      <c r="DS132" s="187"/>
      <c r="DT132" s="187"/>
      <c r="DU132" s="187"/>
      <c r="DV132" s="187"/>
      <c r="DW132" s="187"/>
      <c r="DX132" s="187"/>
      <c r="DY132" s="187"/>
      <c r="DZ132" s="187"/>
      <c r="EA132" s="187"/>
      <c r="EB132" s="187"/>
      <c r="EC132" s="187"/>
      <c r="ED132" s="187"/>
      <c r="EE132" s="187"/>
      <c r="EF132" s="187"/>
      <c r="EG132" s="187"/>
      <c r="EH132" s="187"/>
      <c r="EI132" s="187"/>
      <c r="EJ132" s="187"/>
      <c r="EK132" s="187"/>
      <c r="EL132" s="187"/>
      <c r="EM132" s="187"/>
      <c r="EN132" s="187"/>
      <c r="EO132" s="187"/>
      <c r="EP132" s="187"/>
      <c r="EQ132" s="187"/>
      <c r="ER132" s="187"/>
      <c r="ES132" s="187"/>
      <c r="ET132" s="187"/>
      <c r="EU132" s="187"/>
      <c r="EV132" s="187"/>
      <c r="EW132" s="187"/>
      <c r="EX132" s="187"/>
      <c r="EY132" s="187"/>
      <c r="EZ132" s="187"/>
      <c r="FA132" s="187"/>
      <c r="FB132" s="187"/>
      <c r="FC132" s="187"/>
      <c r="FD132" s="187"/>
      <c r="FE132" s="187"/>
      <c r="FF132" s="187"/>
      <c r="FG132" s="187"/>
      <c r="FH132" s="187"/>
      <c r="FI132" s="187"/>
      <c r="FJ132" s="187"/>
      <c r="FK132" s="187"/>
      <c r="FL132" s="187"/>
      <c r="FM132" s="187"/>
      <c r="FN132" s="187"/>
      <c r="FO132" s="187"/>
      <c r="FP132" s="187"/>
      <c r="FQ132" s="187"/>
      <c r="FR132" s="187"/>
      <c r="FS132" s="187"/>
      <c r="FT132" s="187"/>
      <c r="FU132" s="187"/>
      <c r="FV132" s="187"/>
      <c r="FW132" s="187"/>
      <c r="FX132" s="187"/>
      <c r="FY132" s="187"/>
      <c r="FZ132" s="187"/>
      <c r="GA132" s="187"/>
      <c r="GB132" s="187"/>
      <c r="GC132" s="187"/>
      <c r="GD132" s="187"/>
      <c r="GE132" s="187"/>
      <c r="GF132" s="187"/>
      <c r="GG132" s="187"/>
      <c r="GH132" s="187"/>
      <c r="GI132" s="187"/>
      <c r="GJ132" s="187"/>
      <c r="GK132" s="187"/>
      <c r="GL132" s="187"/>
      <c r="GM132" s="187"/>
      <c r="GN132" s="187"/>
      <c r="GO132" s="187"/>
      <c r="GP132" s="187"/>
      <c r="GQ132" s="187"/>
      <c r="GR132" s="187"/>
      <c r="GS132" s="187"/>
      <c r="GT132" s="187"/>
      <c r="GU132" s="187"/>
      <c r="GV132" s="187"/>
      <c r="GW132" s="187"/>
      <c r="GX132" s="187"/>
      <c r="GY132" s="187"/>
      <c r="GZ132" s="187"/>
      <c r="HA132" s="187"/>
      <c r="HB132" s="187"/>
      <c r="HC132" s="187"/>
      <c r="HD132" s="187"/>
      <c r="HE132" s="187"/>
      <c r="HF132" s="187"/>
      <c r="HG132" s="187"/>
      <c r="HH132" s="187"/>
      <c r="HI132" s="187"/>
      <c r="HJ132" s="187"/>
      <c r="HK132" s="187"/>
      <c r="HL132" s="187"/>
      <c r="HM132" s="187"/>
      <c r="HN132" s="187"/>
      <c r="HO132" s="187"/>
      <c r="HP132" s="187"/>
      <c r="HQ132" s="187"/>
      <c r="HR132" s="187"/>
      <c r="HS132" s="187"/>
      <c r="HT132" s="187"/>
      <c r="HU132" s="187"/>
      <c r="HV132" s="187"/>
      <c r="HW132" s="187"/>
      <c r="HX132" s="187"/>
      <c r="HY132" s="187"/>
      <c r="HZ132" s="187"/>
      <c r="IA132" s="187"/>
      <c r="IB132" s="187"/>
      <c r="IC132" s="187"/>
      <c r="ID132" s="187"/>
      <c r="IE132" s="187"/>
      <c r="IF132" s="187"/>
      <c r="IG132" s="187"/>
      <c r="IH132" s="187"/>
      <c r="II132" s="187"/>
      <c r="IJ132" s="187"/>
      <c r="IK132" s="187"/>
      <c r="IL132" s="187"/>
      <c r="IM132" s="187"/>
      <c r="IN132" s="187"/>
      <c r="IO132" s="187"/>
      <c r="IP132" s="187"/>
      <c r="IQ132" s="187"/>
      <c r="IR132" s="187"/>
      <c r="IS132" s="187"/>
      <c r="IT132" s="187"/>
      <c r="IU132" s="187"/>
      <c r="IV132" s="187"/>
      <c r="IW132" s="187"/>
      <c r="IX132" s="187"/>
      <c r="IY132" s="187"/>
      <c r="IZ132" s="187"/>
      <c r="JA132" s="187"/>
      <c r="JB132" s="187"/>
      <c r="JC132" s="187"/>
      <c r="JD132" s="187"/>
      <c r="JE132" s="187"/>
      <c r="JF132" s="187"/>
      <c r="JG132" s="187"/>
      <c r="JH132" s="187"/>
      <c r="JI132" s="187"/>
      <c r="JJ132" s="187"/>
      <c r="JK132" s="187"/>
      <c r="JL132" s="187"/>
      <c r="JM132" s="187"/>
      <c r="JN132" s="187"/>
      <c r="JO132" s="187"/>
      <c r="JP132" s="187"/>
      <c r="JQ132" s="187"/>
      <c r="JR132" s="187"/>
      <c r="JS132" s="187"/>
      <c r="JT132" s="187"/>
      <c r="JU132" s="187"/>
      <c r="JV132" s="187"/>
      <c r="JW132" s="187"/>
      <c r="JX132" s="187"/>
      <c r="JY132" s="187"/>
      <c r="JZ132" s="187"/>
      <c r="KA132" s="187"/>
      <c r="KB132" s="187"/>
      <c r="KC132" s="187"/>
      <c r="KD132" s="187"/>
      <c r="KE132" s="187"/>
      <c r="KF132" s="187"/>
      <c r="KG132" s="187"/>
      <c r="KH132" s="187"/>
      <c r="KI132" s="187"/>
      <c r="KJ132" s="187"/>
      <c r="KK132" s="187"/>
      <c r="KL132" s="187"/>
      <c r="KM132" s="187"/>
      <c r="KN132" s="187"/>
      <c r="KO132" s="187"/>
      <c r="KP132" s="187"/>
      <c r="KQ132" s="187"/>
      <c r="KR132" s="187"/>
      <c r="KS132" s="187"/>
      <c r="KT132" s="187"/>
      <c r="KU132" s="187"/>
      <c r="KV132" s="187"/>
      <c r="KW132" s="187"/>
      <c r="KX132" s="187"/>
      <c r="KY132" s="187"/>
      <c r="KZ132" s="187"/>
      <c r="LA132" s="187"/>
      <c r="LB132" s="187"/>
      <c r="LC132" s="187"/>
      <c r="LD132" s="187"/>
      <c r="LE132" s="187"/>
      <c r="LF132" s="187"/>
      <c r="LG132" s="187"/>
      <c r="LH132" s="187"/>
      <c r="LI132" s="187"/>
      <c r="LJ132" s="187"/>
      <c r="LK132" s="187"/>
      <c r="LL132" s="187"/>
      <c r="LM132" s="187"/>
      <c r="LN132" s="187"/>
      <c r="LO132" s="187"/>
      <c r="LP132" s="187"/>
      <c r="LQ132" s="187"/>
      <c r="LR132" s="187"/>
      <c r="LS132" s="187"/>
      <c r="LT132" s="187"/>
      <c r="LU132" s="187"/>
      <c r="LV132" s="187"/>
      <c r="LW132" s="187"/>
      <c r="LX132" s="187"/>
      <c r="LY132" s="187"/>
      <c r="LZ132" s="187"/>
      <c r="MA132" s="187"/>
      <c r="MB132" s="187"/>
      <c r="MC132" s="187"/>
      <c r="MD132" s="187"/>
      <c r="ME132" s="187"/>
      <c r="MF132" s="187"/>
      <c r="MG132" s="187"/>
      <c r="MH132" s="187"/>
      <c r="MI132" s="187"/>
      <c r="MJ132" s="187"/>
      <c r="MK132" s="187"/>
      <c r="ML132" s="187"/>
      <c r="MM132" s="187"/>
      <c r="MN132" s="187"/>
      <c r="MO132" s="187"/>
      <c r="MP132" s="187"/>
      <c r="MQ132" s="187"/>
      <c r="MR132" s="187"/>
      <c r="MS132" s="187"/>
      <c r="MT132" s="187"/>
      <c r="MU132" s="187"/>
      <c r="MV132" s="187"/>
      <c r="MW132" s="187"/>
      <c r="MX132" s="187"/>
      <c r="MY132" s="187"/>
      <c r="MZ132" s="187"/>
      <c r="NA132" s="187"/>
      <c r="NB132" s="187"/>
      <c r="NC132" s="187"/>
      <c r="ND132" s="187"/>
      <c r="NE132" s="187"/>
      <c r="NF132" s="187"/>
      <c r="NG132" s="187"/>
      <c r="NH132" s="187"/>
      <c r="NI132" s="187"/>
      <c r="NJ132" s="187"/>
      <c r="NK132" s="187"/>
      <c r="NL132" s="187"/>
      <c r="NM132" s="187"/>
      <c r="NN132" s="187"/>
      <c r="NO132" s="187"/>
      <c r="NP132" s="187"/>
      <c r="NQ132" s="187"/>
      <c r="NR132" s="187"/>
      <c r="NS132" s="187"/>
      <c r="NT132" s="187"/>
      <c r="NU132" s="187"/>
      <c r="NV132" s="187"/>
      <c r="NW132" s="187"/>
      <c r="NX132" s="187"/>
      <c r="NY132" s="187"/>
      <c r="NZ132" s="187"/>
      <c r="OA132" s="187"/>
      <c r="OB132" s="187"/>
      <c r="OC132" s="187"/>
      <c r="OD132" s="187"/>
      <c r="OE132" s="187"/>
      <c r="OF132" s="187"/>
      <c r="OG132" s="187"/>
      <c r="OH132" s="187"/>
      <c r="OI132" s="187"/>
      <c r="OJ132" s="187"/>
      <c r="OK132" s="187"/>
      <c r="OL132" s="187"/>
      <c r="OM132" s="187"/>
      <c r="ON132" s="187"/>
      <c r="OO132" s="187"/>
      <c r="OP132" s="187"/>
      <c r="OQ132" s="187"/>
      <c r="OR132" s="187"/>
      <c r="OS132" s="187"/>
      <c r="OT132" s="187"/>
      <c r="OU132" s="187"/>
      <c r="OV132" s="187"/>
      <c r="OW132" s="187"/>
      <c r="OX132" s="187"/>
      <c r="OY132" s="187"/>
      <c r="OZ132" s="187"/>
      <c r="PA132" s="187"/>
      <c r="PB132" s="187"/>
      <c r="PC132" s="187"/>
      <c r="PD132" s="187"/>
      <c r="PE132" s="187"/>
      <c r="PF132" s="187"/>
      <c r="PG132" s="187"/>
      <c r="PH132" s="187"/>
      <c r="PI132" s="187"/>
      <c r="PJ132" s="187"/>
      <c r="PK132" s="187"/>
      <c r="PL132" s="187"/>
      <c r="PM132" s="187"/>
      <c r="PN132" s="187"/>
      <c r="PO132" s="187"/>
      <c r="PP132" s="187"/>
      <c r="PQ132" s="187"/>
      <c r="PR132" s="187"/>
      <c r="PS132" s="187"/>
      <c r="PT132" s="187"/>
      <c r="PU132" s="187"/>
      <c r="PV132" s="187"/>
      <c r="PW132" s="187"/>
      <c r="PX132" s="187"/>
      <c r="PY132" s="187"/>
      <c r="PZ132" s="187"/>
      <c r="QA132" s="187"/>
      <c r="QB132" s="187"/>
      <c r="QC132" s="187"/>
      <c r="QD132" s="187"/>
      <c r="QE132" s="187"/>
      <c r="QF132" s="187"/>
      <c r="QG132" s="187"/>
      <c r="QH132" s="187"/>
      <c r="QI132" s="187"/>
      <c r="QJ132" s="187"/>
      <c r="QK132" s="187"/>
      <c r="QL132" s="187"/>
      <c r="QM132" s="187"/>
      <c r="QN132" s="187"/>
      <c r="QO132" s="187"/>
      <c r="QP132" s="187"/>
      <c r="QQ132" s="187"/>
      <c r="QR132" s="187"/>
      <c r="QS132" s="187"/>
      <c r="QT132" s="187"/>
      <c r="QU132" s="187"/>
      <c r="QV132" s="187"/>
      <c r="QW132" s="187"/>
      <c r="QX132" s="187"/>
      <c r="QY132" s="187"/>
      <c r="QZ132" s="187"/>
      <c r="RA132" s="187"/>
      <c r="RB132" s="187"/>
      <c r="RC132" s="187"/>
      <c r="RD132" s="187"/>
      <c r="RE132" s="187"/>
      <c r="RF132" s="187"/>
      <c r="RG132" s="187"/>
      <c r="RH132" s="187"/>
      <c r="RI132" s="187"/>
      <c r="RJ132" s="187"/>
      <c r="RK132" s="187"/>
      <c r="RL132" s="187"/>
      <c r="RM132" s="187"/>
      <c r="RN132" s="187"/>
      <c r="RO132" s="187"/>
      <c r="RP132" s="187"/>
      <c r="RQ132" s="187"/>
      <c r="RR132" s="187"/>
      <c r="RS132" s="187"/>
      <c r="RT132" s="187"/>
      <c r="RU132" s="187"/>
      <c r="RV132" s="187"/>
      <c r="RW132" s="187"/>
      <c r="RX132" s="187"/>
      <c r="RY132" s="187"/>
      <c r="RZ132" s="187"/>
      <c r="SA132" s="187"/>
      <c r="SB132" s="187"/>
      <c r="SC132" s="187"/>
      <c r="SD132" s="187"/>
      <c r="SE132" s="187"/>
      <c r="SF132" s="187"/>
      <c r="SG132" s="187"/>
      <c r="SH132" s="187"/>
      <c r="SI132" s="187"/>
      <c r="SJ132" s="187"/>
      <c r="SK132" s="187"/>
      <c r="SL132" s="187"/>
      <c r="SM132" s="187"/>
      <c r="SN132" s="187"/>
      <c r="SO132" s="187"/>
      <c r="SP132" s="187"/>
      <c r="SQ132" s="187"/>
      <c r="SR132" s="187"/>
      <c r="SS132" s="187"/>
      <c r="ST132" s="187"/>
      <c r="SU132" s="187"/>
      <c r="SV132" s="187"/>
      <c r="SW132" s="187"/>
      <c r="SX132" s="187"/>
      <c r="SY132" s="187"/>
      <c r="SZ132" s="187"/>
      <c r="TA132" s="187"/>
      <c r="TB132" s="187"/>
      <c r="TC132" s="187"/>
      <c r="TD132" s="187"/>
      <c r="TE132" s="187"/>
      <c r="TF132" s="187"/>
      <c r="TG132" s="187"/>
      <c r="TH132" s="187"/>
      <c r="TI132" s="187"/>
      <c r="TJ132" s="187"/>
      <c r="TK132" s="187"/>
      <c r="TL132" s="187"/>
      <c r="TM132" s="187"/>
      <c r="TN132" s="187"/>
      <c r="TO132" s="187"/>
      <c r="TP132" s="187"/>
      <c r="TQ132" s="187"/>
      <c r="TR132" s="187"/>
      <c r="TS132" s="187"/>
      <c r="TT132" s="187"/>
      <c r="TU132" s="187"/>
      <c r="TV132" s="187"/>
      <c r="TW132" s="187"/>
      <c r="TX132" s="187"/>
      <c r="TY132" s="187"/>
      <c r="TZ132" s="187"/>
      <c r="UA132" s="187"/>
      <c r="UB132" s="187"/>
      <c r="UC132" s="187"/>
      <c r="UD132" s="187"/>
      <c r="UE132" s="187"/>
      <c r="UF132" s="187"/>
      <c r="UG132" s="187"/>
      <c r="UH132" s="187"/>
      <c r="UI132" s="187"/>
      <c r="UJ132" s="187"/>
      <c r="UK132" s="187"/>
      <c r="UL132" s="187"/>
      <c r="UM132" s="187"/>
      <c r="UN132" s="187"/>
      <c r="UO132" s="187"/>
      <c r="UP132" s="187"/>
      <c r="UQ132" s="187"/>
      <c r="UR132" s="187"/>
      <c r="US132" s="187"/>
      <c r="UT132" s="187"/>
      <c r="UU132" s="187"/>
      <c r="UV132" s="187"/>
      <c r="UW132" s="187"/>
      <c r="UX132" s="187"/>
      <c r="UY132" s="187"/>
      <c r="UZ132" s="187"/>
      <c r="VA132" s="187"/>
      <c r="VB132" s="187"/>
      <c r="VC132" s="187"/>
      <c r="VD132" s="187"/>
      <c r="VE132" s="187"/>
      <c r="VF132" s="187"/>
      <c r="VG132" s="187"/>
      <c r="VH132" s="187"/>
      <c r="VI132" s="187"/>
      <c r="VJ132" s="187"/>
      <c r="VK132" s="187"/>
      <c r="VL132" s="187"/>
      <c r="VM132" s="187"/>
      <c r="VN132" s="187"/>
      <c r="VO132" s="187"/>
      <c r="VP132" s="187"/>
      <c r="VQ132" s="187"/>
      <c r="VR132" s="187"/>
      <c r="VS132" s="187"/>
      <c r="VT132" s="187"/>
      <c r="VU132" s="187"/>
      <c r="VV132" s="187"/>
      <c r="VW132" s="187"/>
      <c r="VX132" s="187"/>
      <c r="VY132" s="187"/>
      <c r="VZ132" s="187"/>
      <c r="WA132" s="187"/>
      <c r="WB132" s="187"/>
      <c r="WC132" s="187"/>
      <c r="WD132" s="187"/>
      <c r="WE132" s="187"/>
      <c r="WF132" s="187"/>
      <c r="WG132" s="187"/>
      <c r="WH132" s="187"/>
      <c r="WI132" s="187"/>
      <c r="WJ132" s="187"/>
      <c r="WK132" s="187"/>
      <c r="WL132" s="187"/>
      <c r="WM132" s="187"/>
      <c r="WN132" s="187"/>
      <c r="WO132" s="187"/>
      <c r="WP132" s="187"/>
      <c r="WQ132" s="187"/>
      <c r="WR132" s="187"/>
      <c r="WS132" s="187"/>
      <c r="WT132" s="187"/>
      <c r="WU132" s="187"/>
      <c r="WV132" s="187"/>
      <c r="WW132" s="187"/>
      <c r="WX132" s="187"/>
      <c r="WY132" s="187"/>
      <c r="WZ132" s="187"/>
      <c r="XA132" s="187"/>
      <c r="XB132" s="187"/>
      <c r="XC132" s="187"/>
      <c r="XD132" s="187"/>
      <c r="XE132" s="187"/>
      <c r="XF132" s="187"/>
      <c r="XG132" s="187"/>
      <c r="XH132" s="187"/>
      <c r="XI132" s="187"/>
      <c r="XJ132" s="187"/>
      <c r="XK132" s="187"/>
      <c r="XL132" s="187"/>
      <c r="XM132" s="187"/>
      <c r="XN132" s="187"/>
      <c r="XO132" s="187"/>
      <c r="XP132" s="187"/>
      <c r="XQ132" s="187"/>
      <c r="XR132" s="187"/>
      <c r="XS132" s="187"/>
      <c r="XT132" s="187"/>
      <c r="XU132" s="187"/>
      <c r="XV132" s="187"/>
      <c r="XW132" s="187"/>
      <c r="XX132" s="187"/>
      <c r="XY132" s="187"/>
      <c r="XZ132" s="187"/>
      <c r="YA132" s="187"/>
      <c r="YB132" s="187"/>
      <c r="YC132" s="187"/>
      <c r="YD132" s="187"/>
      <c r="YE132" s="187"/>
      <c r="YF132" s="187"/>
      <c r="YG132" s="187"/>
      <c r="YH132" s="187"/>
      <c r="YI132" s="187"/>
      <c r="YJ132" s="187"/>
      <c r="YK132" s="187"/>
      <c r="YL132" s="187"/>
      <c r="YM132" s="187"/>
      <c r="YN132" s="187"/>
      <c r="YO132" s="187"/>
      <c r="YP132" s="187"/>
      <c r="YQ132" s="187"/>
      <c r="YR132" s="187"/>
      <c r="YS132" s="187"/>
      <c r="YT132" s="187"/>
      <c r="YU132" s="187"/>
      <c r="YV132" s="187"/>
      <c r="YW132" s="187"/>
      <c r="YX132" s="187"/>
      <c r="YY132" s="187"/>
      <c r="YZ132" s="187"/>
      <c r="ZA132" s="187"/>
      <c r="ZB132" s="187"/>
      <c r="ZC132" s="187"/>
      <c r="ZD132" s="187"/>
      <c r="ZE132" s="187"/>
      <c r="ZF132" s="187"/>
      <c r="ZG132" s="187"/>
      <c r="ZH132" s="187"/>
      <c r="ZI132" s="187"/>
      <c r="ZJ132" s="187"/>
      <c r="ZK132" s="187"/>
      <c r="ZL132" s="187"/>
      <c r="ZM132" s="187"/>
      <c r="ZN132" s="187"/>
      <c r="ZO132" s="187"/>
      <c r="ZP132" s="187"/>
      <c r="ZQ132" s="187"/>
      <c r="ZR132" s="187"/>
      <c r="ZS132" s="187"/>
      <c r="ZT132" s="187"/>
      <c r="ZU132" s="187"/>
      <c r="ZV132" s="187"/>
      <c r="ZW132" s="187"/>
      <c r="ZX132" s="187"/>
      <c r="ZY132" s="187"/>
      <c r="ZZ132" s="187"/>
      <c r="AAA132" s="187"/>
      <c r="AAB132" s="187"/>
      <c r="AAC132" s="187"/>
      <c r="AAD132" s="187"/>
      <c r="AAE132" s="187"/>
      <c r="AAF132" s="187"/>
      <c r="AAG132" s="187"/>
      <c r="AAH132" s="187"/>
      <c r="AAI132" s="187"/>
      <c r="AAJ132" s="187"/>
      <c r="AAK132" s="187"/>
      <c r="AAL132" s="187"/>
      <c r="AAM132" s="187"/>
      <c r="AAN132" s="187"/>
      <c r="AAO132" s="187"/>
      <c r="AAP132" s="187"/>
      <c r="AAQ132" s="187"/>
      <c r="AAR132" s="187"/>
      <c r="AAS132" s="187"/>
      <c r="AAT132" s="187"/>
      <c r="AAU132" s="187"/>
      <c r="AAV132" s="187"/>
      <c r="AAW132" s="187"/>
      <c r="AAX132" s="187"/>
      <c r="AAY132" s="187"/>
      <c r="AAZ132" s="187"/>
      <c r="ABA132" s="187"/>
      <c r="ABB132" s="187"/>
      <c r="ABC132" s="187"/>
      <c r="ABD132" s="187"/>
      <c r="ABE132" s="187"/>
      <c r="ABF132" s="187"/>
      <c r="ABG132" s="187"/>
      <c r="ABH132" s="187"/>
      <c r="ABI132" s="187"/>
      <c r="ABJ132" s="187"/>
      <c r="ABK132" s="187"/>
      <c r="ABL132" s="187"/>
      <c r="ABM132" s="187"/>
      <c r="ABN132" s="187"/>
      <c r="ABO132" s="187"/>
      <c r="ABP132" s="187"/>
      <c r="ABQ132" s="187"/>
      <c r="ABR132" s="187"/>
      <c r="ABS132" s="187"/>
      <c r="ABT132" s="187"/>
      <c r="ABU132" s="187"/>
      <c r="ABV132" s="187"/>
      <c r="ABW132" s="187"/>
      <c r="ABX132" s="187"/>
      <c r="ABY132" s="187"/>
      <c r="ABZ132" s="187"/>
      <c r="ACA132" s="187"/>
      <c r="ACB132" s="187"/>
      <c r="ACC132" s="187"/>
      <c r="ACD132" s="187"/>
      <c r="ACE132" s="187"/>
      <c r="ACF132" s="187"/>
      <c r="ACG132" s="187"/>
      <c r="ACH132" s="187"/>
      <c r="ACI132" s="187"/>
      <c r="ACJ132" s="187"/>
      <c r="ACK132" s="187"/>
      <c r="ACL132" s="187"/>
      <c r="ACM132" s="187"/>
      <c r="ACN132" s="187"/>
      <c r="ACO132" s="187"/>
      <c r="ACP132" s="187"/>
      <c r="ACQ132" s="187"/>
      <c r="ACR132" s="187"/>
      <c r="ACS132" s="187"/>
      <c r="ACT132" s="187"/>
      <c r="ACU132" s="187"/>
      <c r="ACV132" s="187"/>
      <c r="ACW132" s="187"/>
      <c r="ACX132" s="187"/>
      <c r="ACY132" s="187"/>
      <c r="ACZ132" s="187"/>
      <c r="ADA132" s="187"/>
      <c r="ADB132" s="187"/>
      <c r="ADC132" s="187"/>
      <c r="ADD132" s="187"/>
      <c r="ADE132" s="187"/>
      <c r="ADF132" s="187"/>
      <c r="ADG132" s="187"/>
      <c r="ADH132" s="187"/>
      <c r="ADI132" s="187"/>
      <c r="ADJ132" s="187"/>
      <c r="ADK132" s="187"/>
      <c r="ADL132" s="187"/>
      <c r="ADM132" s="187"/>
      <c r="ADN132" s="187"/>
      <c r="ADO132" s="187"/>
      <c r="ADP132" s="187"/>
      <c r="ADQ132" s="187"/>
      <c r="ADR132" s="187"/>
      <c r="ADS132" s="187"/>
      <c r="ADT132" s="187"/>
      <c r="ADU132" s="187"/>
      <c r="ADV132" s="187"/>
      <c r="ADW132" s="187"/>
      <c r="ADX132" s="187"/>
      <c r="ADY132" s="187"/>
      <c r="ADZ132" s="187"/>
      <c r="AEA132" s="187"/>
      <c r="AEB132" s="187"/>
      <c r="AEC132" s="187"/>
      <c r="AED132" s="187"/>
      <c r="AEE132" s="187"/>
      <c r="AEF132" s="187"/>
      <c r="AEG132" s="187"/>
      <c r="AEH132" s="187"/>
      <c r="AEI132" s="187"/>
      <c r="AEJ132" s="187"/>
      <c r="AEK132" s="187"/>
      <c r="AEL132" s="187"/>
      <c r="AEM132" s="187"/>
      <c r="AEN132" s="187"/>
      <c r="AEO132" s="187"/>
      <c r="AEP132" s="187"/>
      <c r="AEQ132" s="187"/>
      <c r="AER132" s="187"/>
      <c r="AES132" s="187"/>
      <c r="AET132" s="187"/>
      <c r="AEU132" s="187"/>
      <c r="AEV132" s="187"/>
      <c r="AEW132" s="187"/>
      <c r="AEX132" s="187"/>
      <c r="AEY132" s="187"/>
      <c r="AEZ132" s="187"/>
      <c r="AFA132" s="187"/>
      <c r="AFB132" s="187"/>
      <c r="AFC132" s="187"/>
      <c r="AFD132" s="187"/>
      <c r="AFE132" s="187"/>
      <c r="AFF132" s="187"/>
      <c r="AFG132" s="187"/>
      <c r="AFH132" s="187"/>
      <c r="AFI132" s="187"/>
      <c r="AFJ132" s="187"/>
      <c r="AFK132" s="187"/>
      <c r="AFL132" s="187"/>
      <c r="AFM132" s="187"/>
      <c r="AFN132" s="187"/>
      <c r="AFO132" s="187"/>
      <c r="AFP132" s="187"/>
      <c r="AFQ132" s="187"/>
      <c r="AFR132" s="187"/>
      <c r="AFS132" s="187"/>
      <c r="AFT132" s="187"/>
      <c r="AFU132" s="187"/>
      <c r="AFV132" s="187"/>
      <c r="AFW132" s="187"/>
      <c r="AFX132" s="187"/>
      <c r="AFY132" s="187"/>
      <c r="AFZ132" s="187"/>
      <c r="AGA132" s="187"/>
      <c r="AGB132" s="187"/>
      <c r="AGC132" s="187"/>
      <c r="AGD132" s="187"/>
      <c r="AGE132" s="187"/>
      <c r="AGF132" s="187"/>
      <c r="AGG132" s="187"/>
      <c r="AGH132" s="187"/>
      <c r="AGI132" s="187"/>
      <c r="AGJ132" s="187"/>
      <c r="AGK132" s="187"/>
      <c r="AGL132" s="187"/>
      <c r="AGM132" s="187"/>
      <c r="AGN132" s="187"/>
      <c r="AGO132" s="187"/>
      <c r="AGP132" s="187"/>
      <c r="AGQ132" s="187"/>
      <c r="AGR132" s="187"/>
      <c r="AGS132" s="187"/>
      <c r="AGT132" s="187"/>
      <c r="AGU132" s="187"/>
      <c r="AGV132" s="187"/>
      <c r="AGW132" s="187"/>
      <c r="AGX132" s="187"/>
      <c r="AGY132" s="187"/>
      <c r="AGZ132" s="187"/>
      <c r="AHA132" s="187"/>
      <c r="AHB132" s="187"/>
      <c r="AHC132" s="187"/>
      <c r="AHD132" s="187"/>
      <c r="AHE132" s="187"/>
      <c r="AHF132" s="187"/>
      <c r="AHG132" s="187"/>
      <c r="AHH132" s="187"/>
      <c r="AHI132" s="187"/>
      <c r="AHJ132" s="187"/>
      <c r="AHK132" s="187"/>
      <c r="AHL132" s="187"/>
      <c r="AHM132" s="187"/>
      <c r="AHN132" s="187"/>
      <c r="AHO132" s="187"/>
      <c r="AHP132" s="187"/>
      <c r="AHQ132" s="187"/>
      <c r="AHR132" s="187"/>
      <c r="AHS132" s="187"/>
      <c r="AHT132" s="187"/>
      <c r="AHU132" s="187"/>
      <c r="AHV132" s="187"/>
      <c r="AHW132" s="187"/>
      <c r="AHX132" s="187"/>
      <c r="AHY132" s="187"/>
      <c r="AHZ132" s="187"/>
      <c r="AIA132" s="187"/>
      <c r="AIB132" s="187"/>
      <c r="AIC132" s="187"/>
      <c r="AID132" s="187"/>
      <c r="AIE132" s="187"/>
      <c r="AIF132" s="187"/>
      <c r="AIG132" s="187"/>
      <c r="AIH132" s="187"/>
      <c r="AII132" s="187"/>
      <c r="AIJ132" s="187"/>
      <c r="AIK132" s="187"/>
      <c r="AIL132" s="187"/>
      <c r="AIM132" s="187"/>
      <c r="AIN132" s="187"/>
      <c r="AIO132" s="187"/>
      <c r="AIP132" s="187"/>
      <c r="AIQ132" s="187"/>
      <c r="AIR132" s="187"/>
      <c r="AIS132" s="187"/>
      <c r="AIT132" s="187"/>
      <c r="AIU132" s="187"/>
      <c r="AIV132" s="187"/>
      <c r="AIW132" s="187"/>
      <c r="AIX132" s="187"/>
      <c r="AIY132" s="187"/>
      <c r="AIZ132" s="187"/>
      <c r="AJA132" s="187"/>
      <c r="AJB132" s="187"/>
      <c r="AJC132" s="187"/>
      <c r="AJD132" s="187"/>
      <c r="AJE132" s="187"/>
      <c r="AJF132" s="187"/>
      <c r="AJG132" s="187"/>
      <c r="AJH132" s="187"/>
      <c r="AJI132" s="187"/>
      <c r="AJJ132" s="187"/>
      <c r="AJK132" s="187"/>
      <c r="AJL132" s="187"/>
      <c r="AJM132" s="187"/>
      <c r="AJN132" s="187"/>
      <c r="AJO132" s="187"/>
      <c r="AJP132" s="187"/>
      <c r="AJQ132" s="187"/>
      <c r="AJR132" s="187"/>
      <c r="AJS132" s="187"/>
      <c r="AJT132" s="187"/>
      <c r="AJU132" s="187"/>
      <c r="AJV132" s="187"/>
      <c r="AJW132" s="187"/>
      <c r="AJX132" s="187"/>
      <c r="AJY132" s="187"/>
      <c r="AJZ132" s="187"/>
      <c r="AKA132" s="187"/>
      <c r="AKB132" s="187"/>
      <c r="AKC132" s="187"/>
      <c r="AKD132" s="187"/>
      <c r="AKE132" s="187"/>
      <c r="AKF132" s="187"/>
      <c r="AKG132" s="187"/>
      <c r="AKH132" s="187"/>
      <c r="AKI132" s="187"/>
      <c r="AKJ132" s="187"/>
      <c r="AKK132" s="187"/>
      <c r="AKL132" s="187"/>
      <c r="AKM132" s="187"/>
      <c r="AKN132" s="187"/>
      <c r="AKO132" s="187"/>
      <c r="AKP132" s="187"/>
      <c r="AKQ132" s="187"/>
      <c r="AKR132" s="187"/>
      <c r="AKS132" s="187"/>
      <c r="AKT132" s="187"/>
      <c r="AKU132" s="187"/>
    </row>
    <row r="133" spans="1:983" s="186" customFormat="1" x14ac:dyDescent="0.35">
      <c r="E133" s="185"/>
      <c r="H133" s="187"/>
      <c r="J133" s="190"/>
      <c r="O133" s="189"/>
      <c r="P133" s="189"/>
      <c r="R133" s="187"/>
      <c r="S133" s="187"/>
      <c r="T133" s="188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187"/>
      <c r="AV133" s="187"/>
      <c r="AW133" s="187"/>
      <c r="AX133" s="187"/>
      <c r="AY133" s="187"/>
      <c r="AZ133" s="187"/>
      <c r="BA133" s="187"/>
      <c r="BB133" s="187"/>
      <c r="BC133" s="187"/>
      <c r="BD133" s="187"/>
      <c r="BE133" s="187"/>
      <c r="BF133" s="187"/>
      <c r="BG133" s="187"/>
      <c r="BH133" s="187"/>
      <c r="BI133" s="187"/>
      <c r="BJ133" s="187"/>
      <c r="BK133" s="187"/>
      <c r="BL133" s="187"/>
      <c r="BM133" s="187"/>
      <c r="BN133" s="187"/>
      <c r="BO133" s="187"/>
      <c r="BP133" s="187"/>
      <c r="BQ133" s="187"/>
      <c r="BR133" s="187"/>
      <c r="BS133" s="187"/>
      <c r="BT133" s="187"/>
      <c r="BU133" s="187"/>
      <c r="BV133" s="187"/>
      <c r="BW133" s="187"/>
      <c r="BX133" s="187"/>
      <c r="BY133" s="187"/>
      <c r="BZ133" s="187"/>
      <c r="CA133" s="187"/>
      <c r="CB133" s="187"/>
      <c r="CC133" s="187"/>
      <c r="CD133" s="187"/>
      <c r="CE133" s="187"/>
      <c r="CF133" s="187"/>
      <c r="CG133" s="187"/>
      <c r="CH133" s="187"/>
      <c r="CI133" s="187"/>
      <c r="CJ133" s="187"/>
      <c r="CK133" s="187"/>
      <c r="CL133" s="187"/>
      <c r="CM133" s="187"/>
      <c r="CN133" s="187"/>
      <c r="CO133" s="187"/>
      <c r="CP133" s="187"/>
      <c r="CQ133" s="187"/>
      <c r="CR133" s="187"/>
      <c r="CS133" s="187"/>
      <c r="CT133" s="187"/>
      <c r="CU133" s="187"/>
      <c r="CV133" s="187"/>
      <c r="CW133" s="187"/>
      <c r="CX133" s="187"/>
      <c r="CY133" s="187"/>
      <c r="CZ133" s="187"/>
      <c r="DA133" s="187"/>
      <c r="DB133" s="187"/>
      <c r="DC133" s="187"/>
      <c r="DD133" s="187"/>
      <c r="DE133" s="187"/>
      <c r="DF133" s="187"/>
      <c r="DG133" s="187"/>
      <c r="DH133" s="187"/>
      <c r="DI133" s="187"/>
      <c r="DJ133" s="187"/>
      <c r="DK133" s="187"/>
      <c r="DL133" s="187"/>
      <c r="DM133" s="187"/>
      <c r="DN133" s="187"/>
      <c r="DO133" s="187"/>
      <c r="DP133" s="187"/>
      <c r="DQ133" s="187"/>
      <c r="DR133" s="187"/>
      <c r="DS133" s="187"/>
      <c r="DT133" s="187"/>
      <c r="DU133" s="187"/>
      <c r="DV133" s="187"/>
      <c r="DW133" s="187"/>
      <c r="DX133" s="187"/>
      <c r="DY133" s="187"/>
      <c r="DZ133" s="187"/>
      <c r="EA133" s="187"/>
      <c r="EB133" s="187"/>
      <c r="EC133" s="187"/>
      <c r="ED133" s="187"/>
      <c r="EE133" s="187"/>
      <c r="EF133" s="187"/>
      <c r="EG133" s="187"/>
      <c r="EH133" s="187"/>
      <c r="EI133" s="187"/>
      <c r="EJ133" s="187"/>
      <c r="EK133" s="187"/>
      <c r="EL133" s="187"/>
      <c r="EM133" s="187"/>
      <c r="EN133" s="187"/>
      <c r="EO133" s="187"/>
      <c r="EP133" s="187"/>
      <c r="EQ133" s="187"/>
      <c r="ER133" s="187"/>
      <c r="ES133" s="187"/>
      <c r="ET133" s="187"/>
      <c r="EU133" s="187"/>
      <c r="EV133" s="187"/>
      <c r="EW133" s="187"/>
      <c r="EX133" s="187"/>
      <c r="EY133" s="187"/>
      <c r="EZ133" s="187"/>
      <c r="FA133" s="187"/>
      <c r="FB133" s="187"/>
      <c r="FC133" s="187"/>
      <c r="FD133" s="187"/>
      <c r="FE133" s="187"/>
      <c r="FF133" s="187"/>
      <c r="FG133" s="187"/>
      <c r="FH133" s="187"/>
      <c r="FI133" s="187"/>
      <c r="FJ133" s="187"/>
      <c r="FK133" s="187"/>
      <c r="FL133" s="187"/>
      <c r="FM133" s="187"/>
      <c r="FN133" s="187"/>
      <c r="FO133" s="187"/>
      <c r="FP133" s="187"/>
      <c r="FQ133" s="187"/>
      <c r="FR133" s="187"/>
      <c r="FS133" s="187"/>
      <c r="FT133" s="187"/>
      <c r="FU133" s="187"/>
      <c r="FV133" s="187"/>
      <c r="FW133" s="187"/>
      <c r="FX133" s="187"/>
      <c r="FY133" s="187"/>
      <c r="FZ133" s="187"/>
      <c r="GA133" s="187"/>
      <c r="GB133" s="187"/>
      <c r="GC133" s="187"/>
      <c r="GD133" s="187"/>
      <c r="GE133" s="187"/>
      <c r="GF133" s="187"/>
      <c r="GG133" s="187"/>
      <c r="GH133" s="187"/>
      <c r="GI133" s="187"/>
      <c r="GJ133" s="187"/>
      <c r="GK133" s="187"/>
      <c r="GL133" s="187"/>
      <c r="GM133" s="187"/>
      <c r="GN133" s="187"/>
      <c r="GO133" s="187"/>
      <c r="GP133" s="187"/>
      <c r="GQ133" s="187"/>
      <c r="GR133" s="187"/>
      <c r="GS133" s="187"/>
      <c r="GT133" s="187"/>
      <c r="GU133" s="187"/>
      <c r="GV133" s="187"/>
      <c r="GW133" s="187"/>
      <c r="GX133" s="187"/>
      <c r="GY133" s="187"/>
      <c r="GZ133" s="187"/>
      <c r="HA133" s="187"/>
      <c r="HB133" s="187"/>
      <c r="HC133" s="187"/>
      <c r="HD133" s="187"/>
      <c r="HE133" s="187"/>
      <c r="HF133" s="187"/>
      <c r="HG133" s="187"/>
      <c r="HH133" s="187"/>
      <c r="HI133" s="187"/>
      <c r="HJ133" s="187"/>
      <c r="HK133" s="187"/>
      <c r="HL133" s="187"/>
      <c r="HM133" s="187"/>
      <c r="HN133" s="187"/>
      <c r="HO133" s="187"/>
      <c r="HP133" s="187"/>
      <c r="HQ133" s="187"/>
      <c r="HR133" s="187"/>
      <c r="HS133" s="187"/>
      <c r="HT133" s="187"/>
      <c r="HU133" s="187"/>
      <c r="HV133" s="187"/>
      <c r="HW133" s="187"/>
      <c r="HX133" s="187"/>
      <c r="HY133" s="187"/>
      <c r="HZ133" s="187"/>
      <c r="IA133" s="187"/>
      <c r="IB133" s="187"/>
      <c r="IC133" s="187"/>
      <c r="ID133" s="187"/>
      <c r="IE133" s="187"/>
      <c r="IF133" s="187"/>
      <c r="IG133" s="187"/>
      <c r="IH133" s="187"/>
      <c r="II133" s="187"/>
      <c r="IJ133" s="187"/>
      <c r="IK133" s="187"/>
      <c r="IL133" s="187"/>
      <c r="IM133" s="187"/>
      <c r="IN133" s="187"/>
      <c r="IO133" s="187"/>
      <c r="IP133" s="187"/>
      <c r="IQ133" s="187"/>
      <c r="IR133" s="187"/>
      <c r="IS133" s="187"/>
      <c r="IT133" s="187"/>
      <c r="IU133" s="187"/>
      <c r="IV133" s="187"/>
      <c r="IW133" s="187"/>
      <c r="IX133" s="187"/>
      <c r="IY133" s="187"/>
      <c r="IZ133" s="187"/>
      <c r="JA133" s="187"/>
      <c r="JB133" s="187"/>
      <c r="JC133" s="187"/>
      <c r="JD133" s="187"/>
      <c r="JE133" s="187"/>
      <c r="JF133" s="187"/>
      <c r="JG133" s="187"/>
      <c r="JH133" s="187"/>
      <c r="JI133" s="187"/>
      <c r="JJ133" s="187"/>
      <c r="JK133" s="187"/>
      <c r="JL133" s="187"/>
      <c r="JM133" s="187"/>
      <c r="JN133" s="187"/>
      <c r="JO133" s="187"/>
      <c r="JP133" s="187"/>
      <c r="JQ133" s="187"/>
      <c r="JR133" s="187"/>
      <c r="JS133" s="187"/>
      <c r="JT133" s="187"/>
      <c r="JU133" s="187"/>
      <c r="JV133" s="187"/>
      <c r="JW133" s="187"/>
      <c r="JX133" s="187"/>
      <c r="JY133" s="187"/>
      <c r="JZ133" s="187"/>
      <c r="KA133" s="187"/>
      <c r="KB133" s="187"/>
      <c r="KC133" s="187"/>
      <c r="KD133" s="187"/>
      <c r="KE133" s="187"/>
      <c r="KF133" s="187"/>
      <c r="KG133" s="187"/>
      <c r="KH133" s="187"/>
      <c r="KI133" s="187"/>
      <c r="KJ133" s="187"/>
      <c r="KK133" s="187"/>
      <c r="KL133" s="187"/>
      <c r="KM133" s="187"/>
      <c r="KN133" s="187"/>
      <c r="KO133" s="187"/>
      <c r="KP133" s="187"/>
      <c r="KQ133" s="187"/>
      <c r="KR133" s="187"/>
      <c r="KS133" s="187"/>
      <c r="KT133" s="187"/>
      <c r="KU133" s="187"/>
      <c r="KV133" s="187"/>
      <c r="KW133" s="187"/>
      <c r="KX133" s="187"/>
      <c r="KY133" s="187"/>
      <c r="KZ133" s="187"/>
      <c r="LA133" s="187"/>
      <c r="LB133" s="187"/>
      <c r="LC133" s="187"/>
      <c r="LD133" s="187"/>
      <c r="LE133" s="187"/>
      <c r="LF133" s="187"/>
      <c r="LG133" s="187"/>
      <c r="LH133" s="187"/>
      <c r="LI133" s="187"/>
      <c r="LJ133" s="187"/>
      <c r="LK133" s="187"/>
      <c r="LL133" s="187"/>
      <c r="LM133" s="187"/>
      <c r="LN133" s="187"/>
      <c r="LO133" s="187"/>
      <c r="LP133" s="187"/>
      <c r="LQ133" s="187"/>
      <c r="LR133" s="187"/>
      <c r="LS133" s="187"/>
      <c r="LT133" s="187"/>
      <c r="LU133" s="187"/>
      <c r="LV133" s="187"/>
      <c r="LW133" s="187"/>
      <c r="LX133" s="187"/>
      <c r="LY133" s="187"/>
      <c r="LZ133" s="187"/>
      <c r="MA133" s="187"/>
      <c r="MB133" s="187"/>
      <c r="MC133" s="187"/>
      <c r="MD133" s="187"/>
      <c r="ME133" s="187"/>
      <c r="MF133" s="187"/>
      <c r="MG133" s="187"/>
      <c r="MH133" s="187"/>
      <c r="MI133" s="187"/>
      <c r="MJ133" s="187"/>
      <c r="MK133" s="187"/>
      <c r="ML133" s="187"/>
      <c r="MM133" s="187"/>
      <c r="MN133" s="187"/>
      <c r="MO133" s="187"/>
      <c r="MP133" s="187"/>
      <c r="MQ133" s="187"/>
      <c r="MR133" s="187"/>
      <c r="MS133" s="187"/>
      <c r="MT133" s="187"/>
      <c r="MU133" s="187"/>
      <c r="MV133" s="187"/>
      <c r="MW133" s="187"/>
      <c r="MX133" s="187"/>
      <c r="MY133" s="187"/>
      <c r="MZ133" s="187"/>
      <c r="NA133" s="187"/>
      <c r="NB133" s="187"/>
      <c r="NC133" s="187"/>
      <c r="ND133" s="187"/>
      <c r="NE133" s="187"/>
      <c r="NF133" s="187"/>
      <c r="NG133" s="187"/>
      <c r="NH133" s="187"/>
      <c r="NI133" s="187"/>
      <c r="NJ133" s="187"/>
      <c r="NK133" s="187"/>
      <c r="NL133" s="187"/>
      <c r="NM133" s="187"/>
      <c r="NN133" s="187"/>
      <c r="NO133" s="187"/>
      <c r="NP133" s="187"/>
      <c r="NQ133" s="187"/>
      <c r="NR133" s="187"/>
      <c r="NS133" s="187"/>
      <c r="NT133" s="187"/>
      <c r="NU133" s="187"/>
      <c r="NV133" s="187"/>
      <c r="NW133" s="187"/>
      <c r="NX133" s="187"/>
      <c r="NY133" s="187"/>
      <c r="NZ133" s="187"/>
      <c r="OA133" s="187"/>
      <c r="OB133" s="187"/>
      <c r="OC133" s="187"/>
      <c r="OD133" s="187"/>
      <c r="OE133" s="187"/>
      <c r="OF133" s="187"/>
      <c r="OG133" s="187"/>
      <c r="OH133" s="187"/>
      <c r="OI133" s="187"/>
      <c r="OJ133" s="187"/>
      <c r="OK133" s="187"/>
      <c r="OL133" s="187"/>
      <c r="OM133" s="187"/>
      <c r="ON133" s="187"/>
      <c r="OO133" s="187"/>
      <c r="OP133" s="187"/>
      <c r="OQ133" s="187"/>
      <c r="OR133" s="187"/>
      <c r="OS133" s="187"/>
      <c r="OT133" s="187"/>
      <c r="OU133" s="187"/>
      <c r="OV133" s="187"/>
      <c r="OW133" s="187"/>
      <c r="OX133" s="187"/>
      <c r="OY133" s="187"/>
      <c r="OZ133" s="187"/>
      <c r="PA133" s="187"/>
      <c r="PB133" s="187"/>
      <c r="PC133" s="187"/>
      <c r="PD133" s="187"/>
      <c r="PE133" s="187"/>
      <c r="PF133" s="187"/>
      <c r="PG133" s="187"/>
      <c r="PH133" s="187"/>
      <c r="PI133" s="187"/>
      <c r="PJ133" s="187"/>
      <c r="PK133" s="187"/>
      <c r="PL133" s="187"/>
      <c r="PM133" s="187"/>
      <c r="PN133" s="187"/>
      <c r="PO133" s="187"/>
      <c r="PP133" s="187"/>
      <c r="PQ133" s="187"/>
      <c r="PR133" s="187"/>
      <c r="PS133" s="187"/>
      <c r="PT133" s="187"/>
      <c r="PU133" s="187"/>
      <c r="PV133" s="187"/>
      <c r="PW133" s="187"/>
      <c r="PX133" s="187"/>
      <c r="PY133" s="187"/>
      <c r="PZ133" s="187"/>
      <c r="QA133" s="187"/>
      <c r="QB133" s="187"/>
      <c r="QC133" s="187"/>
      <c r="QD133" s="187"/>
      <c r="QE133" s="187"/>
      <c r="QF133" s="187"/>
      <c r="QG133" s="187"/>
      <c r="QH133" s="187"/>
      <c r="QI133" s="187"/>
      <c r="QJ133" s="187"/>
      <c r="QK133" s="187"/>
      <c r="QL133" s="187"/>
      <c r="QM133" s="187"/>
      <c r="QN133" s="187"/>
      <c r="QO133" s="187"/>
      <c r="QP133" s="187"/>
      <c r="QQ133" s="187"/>
      <c r="QR133" s="187"/>
      <c r="QS133" s="187"/>
      <c r="QT133" s="187"/>
      <c r="QU133" s="187"/>
      <c r="QV133" s="187"/>
      <c r="QW133" s="187"/>
      <c r="QX133" s="187"/>
      <c r="QY133" s="187"/>
      <c r="QZ133" s="187"/>
      <c r="RA133" s="187"/>
      <c r="RB133" s="187"/>
      <c r="RC133" s="187"/>
      <c r="RD133" s="187"/>
      <c r="RE133" s="187"/>
      <c r="RF133" s="187"/>
      <c r="RG133" s="187"/>
      <c r="RH133" s="187"/>
      <c r="RI133" s="187"/>
      <c r="RJ133" s="187"/>
      <c r="RK133" s="187"/>
      <c r="RL133" s="187"/>
      <c r="RM133" s="187"/>
      <c r="RN133" s="187"/>
      <c r="RO133" s="187"/>
      <c r="RP133" s="187"/>
      <c r="RQ133" s="187"/>
      <c r="RR133" s="187"/>
      <c r="RS133" s="187"/>
      <c r="RT133" s="187"/>
      <c r="RU133" s="187"/>
      <c r="RV133" s="187"/>
      <c r="RW133" s="187"/>
      <c r="RX133" s="187"/>
      <c r="RY133" s="187"/>
      <c r="RZ133" s="187"/>
      <c r="SA133" s="187"/>
      <c r="SB133" s="187"/>
      <c r="SC133" s="187"/>
      <c r="SD133" s="187"/>
      <c r="SE133" s="187"/>
      <c r="SF133" s="187"/>
      <c r="SG133" s="187"/>
      <c r="SH133" s="187"/>
      <c r="SI133" s="187"/>
      <c r="SJ133" s="187"/>
      <c r="SK133" s="187"/>
      <c r="SL133" s="187"/>
      <c r="SM133" s="187"/>
      <c r="SN133" s="187"/>
      <c r="SO133" s="187"/>
      <c r="SP133" s="187"/>
      <c r="SQ133" s="187"/>
      <c r="SR133" s="187"/>
      <c r="SS133" s="187"/>
      <c r="ST133" s="187"/>
      <c r="SU133" s="187"/>
      <c r="SV133" s="187"/>
      <c r="SW133" s="187"/>
      <c r="SX133" s="187"/>
      <c r="SY133" s="187"/>
      <c r="SZ133" s="187"/>
      <c r="TA133" s="187"/>
      <c r="TB133" s="187"/>
      <c r="TC133" s="187"/>
      <c r="TD133" s="187"/>
      <c r="TE133" s="187"/>
      <c r="TF133" s="187"/>
      <c r="TG133" s="187"/>
      <c r="TH133" s="187"/>
      <c r="TI133" s="187"/>
      <c r="TJ133" s="187"/>
      <c r="TK133" s="187"/>
      <c r="TL133" s="187"/>
      <c r="TM133" s="187"/>
      <c r="TN133" s="187"/>
      <c r="TO133" s="187"/>
      <c r="TP133" s="187"/>
      <c r="TQ133" s="187"/>
      <c r="TR133" s="187"/>
      <c r="TS133" s="187"/>
      <c r="TT133" s="187"/>
      <c r="TU133" s="187"/>
      <c r="TV133" s="187"/>
      <c r="TW133" s="187"/>
      <c r="TX133" s="187"/>
      <c r="TY133" s="187"/>
      <c r="TZ133" s="187"/>
      <c r="UA133" s="187"/>
      <c r="UB133" s="187"/>
      <c r="UC133" s="187"/>
      <c r="UD133" s="187"/>
      <c r="UE133" s="187"/>
      <c r="UF133" s="187"/>
      <c r="UG133" s="187"/>
      <c r="UH133" s="187"/>
      <c r="UI133" s="187"/>
      <c r="UJ133" s="187"/>
      <c r="UK133" s="187"/>
      <c r="UL133" s="187"/>
      <c r="UM133" s="187"/>
      <c r="UN133" s="187"/>
      <c r="UO133" s="187"/>
      <c r="UP133" s="187"/>
      <c r="UQ133" s="187"/>
      <c r="UR133" s="187"/>
      <c r="US133" s="187"/>
      <c r="UT133" s="187"/>
      <c r="UU133" s="187"/>
      <c r="UV133" s="187"/>
      <c r="UW133" s="187"/>
      <c r="UX133" s="187"/>
      <c r="UY133" s="187"/>
      <c r="UZ133" s="187"/>
      <c r="VA133" s="187"/>
      <c r="VB133" s="187"/>
      <c r="VC133" s="187"/>
      <c r="VD133" s="187"/>
      <c r="VE133" s="187"/>
      <c r="VF133" s="187"/>
      <c r="VG133" s="187"/>
      <c r="VH133" s="187"/>
      <c r="VI133" s="187"/>
      <c r="VJ133" s="187"/>
      <c r="VK133" s="187"/>
      <c r="VL133" s="187"/>
      <c r="VM133" s="187"/>
      <c r="VN133" s="187"/>
      <c r="VO133" s="187"/>
      <c r="VP133" s="187"/>
      <c r="VQ133" s="187"/>
      <c r="VR133" s="187"/>
      <c r="VS133" s="187"/>
      <c r="VT133" s="187"/>
      <c r="VU133" s="187"/>
      <c r="VV133" s="187"/>
      <c r="VW133" s="187"/>
      <c r="VX133" s="187"/>
      <c r="VY133" s="187"/>
      <c r="VZ133" s="187"/>
      <c r="WA133" s="187"/>
      <c r="WB133" s="187"/>
      <c r="WC133" s="187"/>
      <c r="WD133" s="187"/>
      <c r="WE133" s="187"/>
      <c r="WF133" s="187"/>
      <c r="WG133" s="187"/>
      <c r="WH133" s="187"/>
      <c r="WI133" s="187"/>
      <c r="WJ133" s="187"/>
      <c r="WK133" s="187"/>
      <c r="WL133" s="187"/>
      <c r="WM133" s="187"/>
      <c r="WN133" s="187"/>
      <c r="WO133" s="187"/>
      <c r="WP133" s="187"/>
      <c r="WQ133" s="187"/>
      <c r="WR133" s="187"/>
      <c r="WS133" s="187"/>
      <c r="WT133" s="187"/>
      <c r="WU133" s="187"/>
      <c r="WV133" s="187"/>
      <c r="WW133" s="187"/>
      <c r="WX133" s="187"/>
      <c r="WY133" s="187"/>
      <c r="WZ133" s="187"/>
      <c r="XA133" s="187"/>
      <c r="XB133" s="187"/>
      <c r="XC133" s="187"/>
      <c r="XD133" s="187"/>
      <c r="XE133" s="187"/>
      <c r="XF133" s="187"/>
      <c r="XG133" s="187"/>
      <c r="XH133" s="187"/>
      <c r="XI133" s="187"/>
      <c r="XJ133" s="187"/>
      <c r="XK133" s="187"/>
      <c r="XL133" s="187"/>
      <c r="XM133" s="187"/>
      <c r="XN133" s="187"/>
      <c r="XO133" s="187"/>
      <c r="XP133" s="187"/>
      <c r="XQ133" s="187"/>
      <c r="XR133" s="187"/>
      <c r="XS133" s="187"/>
      <c r="XT133" s="187"/>
      <c r="XU133" s="187"/>
      <c r="XV133" s="187"/>
      <c r="XW133" s="187"/>
      <c r="XX133" s="187"/>
      <c r="XY133" s="187"/>
      <c r="XZ133" s="187"/>
      <c r="YA133" s="187"/>
      <c r="YB133" s="187"/>
      <c r="YC133" s="187"/>
      <c r="YD133" s="187"/>
      <c r="YE133" s="187"/>
      <c r="YF133" s="187"/>
      <c r="YG133" s="187"/>
      <c r="YH133" s="187"/>
      <c r="YI133" s="187"/>
      <c r="YJ133" s="187"/>
      <c r="YK133" s="187"/>
      <c r="YL133" s="187"/>
      <c r="YM133" s="187"/>
      <c r="YN133" s="187"/>
      <c r="YO133" s="187"/>
      <c r="YP133" s="187"/>
      <c r="YQ133" s="187"/>
      <c r="YR133" s="187"/>
      <c r="YS133" s="187"/>
      <c r="YT133" s="187"/>
      <c r="YU133" s="187"/>
      <c r="YV133" s="187"/>
      <c r="YW133" s="187"/>
      <c r="YX133" s="187"/>
      <c r="YY133" s="187"/>
      <c r="YZ133" s="187"/>
      <c r="ZA133" s="187"/>
      <c r="ZB133" s="187"/>
      <c r="ZC133" s="187"/>
      <c r="ZD133" s="187"/>
      <c r="ZE133" s="187"/>
      <c r="ZF133" s="187"/>
      <c r="ZG133" s="187"/>
      <c r="ZH133" s="187"/>
      <c r="ZI133" s="187"/>
      <c r="ZJ133" s="187"/>
      <c r="ZK133" s="187"/>
      <c r="ZL133" s="187"/>
      <c r="ZM133" s="187"/>
      <c r="ZN133" s="187"/>
      <c r="ZO133" s="187"/>
      <c r="ZP133" s="187"/>
      <c r="ZQ133" s="187"/>
      <c r="ZR133" s="187"/>
      <c r="ZS133" s="187"/>
      <c r="ZT133" s="187"/>
      <c r="ZU133" s="187"/>
      <c r="ZV133" s="187"/>
      <c r="ZW133" s="187"/>
      <c r="ZX133" s="187"/>
      <c r="ZY133" s="187"/>
      <c r="ZZ133" s="187"/>
      <c r="AAA133" s="187"/>
      <c r="AAB133" s="187"/>
      <c r="AAC133" s="187"/>
      <c r="AAD133" s="187"/>
      <c r="AAE133" s="187"/>
      <c r="AAF133" s="187"/>
      <c r="AAG133" s="187"/>
      <c r="AAH133" s="187"/>
      <c r="AAI133" s="187"/>
      <c r="AAJ133" s="187"/>
      <c r="AAK133" s="187"/>
      <c r="AAL133" s="187"/>
      <c r="AAM133" s="187"/>
      <c r="AAN133" s="187"/>
      <c r="AAO133" s="187"/>
      <c r="AAP133" s="187"/>
      <c r="AAQ133" s="187"/>
      <c r="AAR133" s="187"/>
      <c r="AAS133" s="187"/>
      <c r="AAT133" s="187"/>
      <c r="AAU133" s="187"/>
      <c r="AAV133" s="187"/>
      <c r="AAW133" s="187"/>
      <c r="AAX133" s="187"/>
      <c r="AAY133" s="187"/>
      <c r="AAZ133" s="187"/>
      <c r="ABA133" s="187"/>
      <c r="ABB133" s="187"/>
      <c r="ABC133" s="187"/>
      <c r="ABD133" s="187"/>
      <c r="ABE133" s="187"/>
      <c r="ABF133" s="187"/>
      <c r="ABG133" s="187"/>
      <c r="ABH133" s="187"/>
      <c r="ABI133" s="187"/>
      <c r="ABJ133" s="187"/>
      <c r="ABK133" s="187"/>
      <c r="ABL133" s="187"/>
      <c r="ABM133" s="187"/>
      <c r="ABN133" s="187"/>
      <c r="ABO133" s="187"/>
      <c r="ABP133" s="187"/>
      <c r="ABQ133" s="187"/>
      <c r="ABR133" s="187"/>
      <c r="ABS133" s="187"/>
      <c r="ABT133" s="187"/>
      <c r="ABU133" s="187"/>
      <c r="ABV133" s="187"/>
      <c r="ABW133" s="187"/>
      <c r="ABX133" s="187"/>
      <c r="ABY133" s="187"/>
      <c r="ABZ133" s="187"/>
      <c r="ACA133" s="187"/>
      <c r="ACB133" s="187"/>
      <c r="ACC133" s="187"/>
      <c r="ACD133" s="187"/>
      <c r="ACE133" s="187"/>
      <c r="ACF133" s="187"/>
      <c r="ACG133" s="187"/>
      <c r="ACH133" s="187"/>
      <c r="ACI133" s="187"/>
      <c r="ACJ133" s="187"/>
      <c r="ACK133" s="187"/>
      <c r="ACL133" s="187"/>
      <c r="ACM133" s="187"/>
      <c r="ACN133" s="187"/>
      <c r="ACO133" s="187"/>
      <c r="ACP133" s="187"/>
      <c r="ACQ133" s="187"/>
      <c r="ACR133" s="187"/>
      <c r="ACS133" s="187"/>
      <c r="ACT133" s="187"/>
      <c r="ACU133" s="187"/>
      <c r="ACV133" s="187"/>
      <c r="ACW133" s="187"/>
      <c r="ACX133" s="187"/>
      <c r="ACY133" s="187"/>
      <c r="ACZ133" s="187"/>
      <c r="ADA133" s="187"/>
      <c r="ADB133" s="187"/>
      <c r="ADC133" s="187"/>
      <c r="ADD133" s="187"/>
      <c r="ADE133" s="187"/>
      <c r="ADF133" s="187"/>
      <c r="ADG133" s="187"/>
      <c r="ADH133" s="187"/>
      <c r="ADI133" s="187"/>
      <c r="ADJ133" s="187"/>
      <c r="ADK133" s="187"/>
      <c r="ADL133" s="187"/>
      <c r="ADM133" s="187"/>
      <c r="ADN133" s="187"/>
      <c r="ADO133" s="187"/>
      <c r="ADP133" s="187"/>
      <c r="ADQ133" s="187"/>
      <c r="ADR133" s="187"/>
      <c r="ADS133" s="187"/>
      <c r="ADT133" s="187"/>
      <c r="ADU133" s="187"/>
      <c r="ADV133" s="187"/>
      <c r="ADW133" s="187"/>
      <c r="ADX133" s="187"/>
      <c r="ADY133" s="187"/>
      <c r="ADZ133" s="187"/>
      <c r="AEA133" s="187"/>
      <c r="AEB133" s="187"/>
      <c r="AEC133" s="187"/>
      <c r="AED133" s="187"/>
      <c r="AEE133" s="187"/>
      <c r="AEF133" s="187"/>
      <c r="AEG133" s="187"/>
      <c r="AEH133" s="187"/>
      <c r="AEI133" s="187"/>
      <c r="AEJ133" s="187"/>
      <c r="AEK133" s="187"/>
      <c r="AEL133" s="187"/>
      <c r="AEM133" s="187"/>
      <c r="AEN133" s="187"/>
      <c r="AEO133" s="187"/>
      <c r="AEP133" s="187"/>
      <c r="AEQ133" s="187"/>
      <c r="AER133" s="187"/>
      <c r="AES133" s="187"/>
      <c r="AET133" s="187"/>
      <c r="AEU133" s="187"/>
      <c r="AEV133" s="187"/>
      <c r="AEW133" s="187"/>
      <c r="AEX133" s="187"/>
      <c r="AEY133" s="187"/>
      <c r="AEZ133" s="187"/>
      <c r="AFA133" s="187"/>
      <c r="AFB133" s="187"/>
      <c r="AFC133" s="187"/>
      <c r="AFD133" s="187"/>
      <c r="AFE133" s="187"/>
      <c r="AFF133" s="187"/>
      <c r="AFG133" s="187"/>
      <c r="AFH133" s="187"/>
      <c r="AFI133" s="187"/>
      <c r="AFJ133" s="187"/>
      <c r="AFK133" s="187"/>
      <c r="AFL133" s="187"/>
      <c r="AFM133" s="187"/>
      <c r="AFN133" s="187"/>
      <c r="AFO133" s="187"/>
      <c r="AFP133" s="187"/>
      <c r="AFQ133" s="187"/>
      <c r="AFR133" s="187"/>
      <c r="AFS133" s="187"/>
      <c r="AFT133" s="187"/>
      <c r="AFU133" s="187"/>
      <c r="AFV133" s="187"/>
      <c r="AFW133" s="187"/>
      <c r="AFX133" s="187"/>
      <c r="AFY133" s="187"/>
      <c r="AFZ133" s="187"/>
      <c r="AGA133" s="187"/>
      <c r="AGB133" s="187"/>
      <c r="AGC133" s="187"/>
      <c r="AGD133" s="187"/>
      <c r="AGE133" s="187"/>
      <c r="AGF133" s="187"/>
      <c r="AGG133" s="187"/>
      <c r="AGH133" s="187"/>
      <c r="AGI133" s="187"/>
      <c r="AGJ133" s="187"/>
      <c r="AGK133" s="187"/>
      <c r="AGL133" s="187"/>
      <c r="AGM133" s="187"/>
      <c r="AGN133" s="187"/>
      <c r="AGO133" s="187"/>
      <c r="AGP133" s="187"/>
      <c r="AGQ133" s="187"/>
      <c r="AGR133" s="187"/>
      <c r="AGS133" s="187"/>
      <c r="AGT133" s="187"/>
      <c r="AGU133" s="187"/>
      <c r="AGV133" s="187"/>
      <c r="AGW133" s="187"/>
      <c r="AGX133" s="187"/>
      <c r="AGY133" s="187"/>
      <c r="AGZ133" s="187"/>
      <c r="AHA133" s="187"/>
      <c r="AHB133" s="187"/>
      <c r="AHC133" s="187"/>
      <c r="AHD133" s="187"/>
      <c r="AHE133" s="187"/>
      <c r="AHF133" s="187"/>
      <c r="AHG133" s="187"/>
      <c r="AHH133" s="187"/>
      <c r="AHI133" s="187"/>
      <c r="AHJ133" s="187"/>
      <c r="AHK133" s="187"/>
      <c r="AHL133" s="187"/>
      <c r="AHM133" s="187"/>
      <c r="AHN133" s="187"/>
      <c r="AHO133" s="187"/>
      <c r="AHP133" s="187"/>
      <c r="AHQ133" s="187"/>
      <c r="AHR133" s="187"/>
      <c r="AHS133" s="187"/>
      <c r="AHT133" s="187"/>
      <c r="AHU133" s="187"/>
      <c r="AHV133" s="187"/>
      <c r="AHW133" s="187"/>
      <c r="AHX133" s="187"/>
      <c r="AHY133" s="187"/>
      <c r="AHZ133" s="187"/>
      <c r="AIA133" s="187"/>
      <c r="AIB133" s="187"/>
      <c r="AIC133" s="187"/>
      <c r="AID133" s="187"/>
      <c r="AIE133" s="187"/>
      <c r="AIF133" s="187"/>
      <c r="AIG133" s="187"/>
      <c r="AIH133" s="187"/>
      <c r="AII133" s="187"/>
      <c r="AIJ133" s="187"/>
      <c r="AIK133" s="187"/>
      <c r="AIL133" s="187"/>
      <c r="AIM133" s="187"/>
      <c r="AIN133" s="187"/>
      <c r="AIO133" s="187"/>
      <c r="AIP133" s="187"/>
      <c r="AIQ133" s="187"/>
      <c r="AIR133" s="187"/>
      <c r="AIS133" s="187"/>
      <c r="AIT133" s="187"/>
      <c r="AIU133" s="187"/>
      <c r="AIV133" s="187"/>
      <c r="AIW133" s="187"/>
      <c r="AIX133" s="187"/>
      <c r="AIY133" s="187"/>
      <c r="AIZ133" s="187"/>
      <c r="AJA133" s="187"/>
      <c r="AJB133" s="187"/>
      <c r="AJC133" s="187"/>
      <c r="AJD133" s="187"/>
      <c r="AJE133" s="187"/>
      <c r="AJF133" s="187"/>
      <c r="AJG133" s="187"/>
      <c r="AJH133" s="187"/>
      <c r="AJI133" s="187"/>
      <c r="AJJ133" s="187"/>
      <c r="AJK133" s="187"/>
      <c r="AJL133" s="187"/>
      <c r="AJM133" s="187"/>
      <c r="AJN133" s="187"/>
      <c r="AJO133" s="187"/>
      <c r="AJP133" s="187"/>
      <c r="AJQ133" s="187"/>
      <c r="AJR133" s="187"/>
      <c r="AJS133" s="187"/>
      <c r="AJT133" s="187"/>
      <c r="AJU133" s="187"/>
      <c r="AJV133" s="187"/>
      <c r="AJW133" s="187"/>
      <c r="AJX133" s="187"/>
      <c r="AJY133" s="187"/>
      <c r="AJZ133" s="187"/>
      <c r="AKA133" s="187"/>
      <c r="AKB133" s="187"/>
      <c r="AKC133" s="187"/>
      <c r="AKD133" s="187"/>
      <c r="AKE133" s="187"/>
      <c r="AKF133" s="187"/>
      <c r="AKG133" s="187"/>
      <c r="AKH133" s="187"/>
      <c r="AKI133" s="187"/>
      <c r="AKJ133" s="187"/>
      <c r="AKK133" s="187"/>
      <c r="AKL133" s="187"/>
      <c r="AKM133" s="187"/>
      <c r="AKN133" s="187"/>
      <c r="AKO133" s="187"/>
      <c r="AKP133" s="187"/>
      <c r="AKQ133" s="187"/>
      <c r="AKR133" s="187"/>
      <c r="AKS133" s="187"/>
      <c r="AKT133" s="187"/>
      <c r="AKU133" s="187"/>
    </row>
    <row r="134" spans="1:983" s="184" customFormat="1" x14ac:dyDescent="0.35">
      <c r="A134" s="183"/>
      <c r="B134" s="183"/>
      <c r="C134" s="183"/>
      <c r="D134" s="185"/>
      <c r="E134" s="185"/>
      <c r="F134" s="183"/>
      <c r="G134" s="185"/>
      <c r="H134" s="185"/>
      <c r="I134" s="185"/>
      <c r="J134" s="185"/>
      <c r="K134" s="185"/>
      <c r="L134" s="185"/>
      <c r="M134" s="185"/>
      <c r="N134" s="185"/>
      <c r="O134" s="185"/>
      <c r="P134" s="185"/>
      <c r="Q134" s="185"/>
      <c r="R134" s="185"/>
      <c r="S134" s="185"/>
      <c r="T134" s="185"/>
      <c r="U134" s="185"/>
      <c r="V134" s="185"/>
      <c r="W134" s="185"/>
      <c r="X134" s="185"/>
      <c r="Y134" s="185"/>
    </row>
    <row r="135" spans="1:983" s="184" customFormat="1" x14ac:dyDescent="0.35">
      <c r="A135" s="183"/>
      <c r="B135" s="183"/>
      <c r="C135" s="183"/>
      <c r="D135" s="183"/>
      <c r="E135" s="183"/>
      <c r="F135" s="183"/>
      <c r="G135" s="183"/>
      <c r="H135" s="183"/>
      <c r="I135" s="183"/>
      <c r="J135" s="183"/>
      <c r="K135" s="183"/>
      <c r="L135" s="183"/>
      <c r="M135" s="183"/>
      <c r="N135" s="183"/>
      <c r="O135" s="183"/>
      <c r="P135" s="183"/>
      <c r="Q135" s="183"/>
      <c r="T135" s="182"/>
    </row>
    <row r="136" spans="1:983" s="184" customFormat="1" x14ac:dyDescent="0.35">
      <c r="A136" s="183"/>
      <c r="B136" s="183"/>
      <c r="C136" s="183"/>
      <c r="D136" s="183"/>
      <c r="E136" s="183"/>
      <c r="F136" s="183"/>
      <c r="G136" s="183"/>
      <c r="H136" s="183"/>
      <c r="I136" s="183"/>
      <c r="J136" s="183"/>
      <c r="K136" s="183"/>
      <c r="L136" s="183"/>
      <c r="M136" s="183"/>
      <c r="N136" s="183"/>
      <c r="O136" s="183"/>
      <c r="P136" s="183"/>
      <c r="Q136" s="183"/>
      <c r="T136" s="182"/>
    </row>
  </sheetData>
  <autoFilter ref="A13:AKU13"/>
  <mergeCells count="16">
    <mergeCell ref="P9:P11"/>
    <mergeCell ref="G9:M9"/>
    <mergeCell ref="N9:N11"/>
    <mergeCell ref="O4:P4"/>
    <mergeCell ref="A5:X5"/>
    <mergeCell ref="S10:S11"/>
    <mergeCell ref="S9:Y9"/>
    <mergeCell ref="T10:Y10"/>
    <mergeCell ref="O9:O11"/>
    <mergeCell ref="D10:D11"/>
    <mergeCell ref="E10:E11"/>
    <mergeCell ref="A9:A11"/>
    <mergeCell ref="B9:B11"/>
    <mergeCell ref="C9:C11"/>
    <mergeCell ref="D9:E9"/>
    <mergeCell ref="F9:F11"/>
  </mergeCells>
  <printOptions horizontalCentered="1"/>
  <pageMargins left="0" right="0" top="0.59055118110236227" bottom="0" header="0.31496062992125984" footer="0.31496062992125984"/>
  <pageSetup paperSize="8" scale="42" firstPageNumber="50" fitToHeight="2" orientation="landscape" useFirstPageNumber="1" r:id="rId1"/>
  <headerFooter>
    <oddFooter>Страница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U136"/>
  <sheetViews>
    <sheetView topLeftCell="A31" zoomScale="60" zoomScaleNormal="60" workbookViewId="0">
      <selection activeCell="G26" activeCellId="1" sqref="G43 G26"/>
    </sheetView>
  </sheetViews>
  <sheetFormatPr defaultColWidth="9.140625" defaultRowHeight="23.25" outlineLevelRow="1" x14ac:dyDescent="0.35"/>
  <cols>
    <col min="1" max="1" width="8.42578125" style="33" customWidth="1"/>
    <col min="2" max="2" width="109" style="33" customWidth="1"/>
    <col min="3" max="3" width="16.5703125" style="33" hidden="1" customWidth="1"/>
    <col min="4" max="5" width="26.5703125" style="33" hidden="1" customWidth="1"/>
    <col min="6" max="6" width="18.140625" style="33" hidden="1" customWidth="1"/>
    <col min="7" max="7" width="28.7109375" style="33" customWidth="1"/>
    <col min="8" max="8" width="25.5703125" style="33" hidden="1" customWidth="1"/>
    <col min="9" max="9" width="28" style="33" hidden="1" customWidth="1"/>
    <col min="10" max="10" width="23.85546875" style="33" hidden="1" customWidth="1"/>
    <col min="11" max="11" width="26" style="33" hidden="1" customWidth="1"/>
    <col min="12" max="12" width="25.85546875" style="33" hidden="1" customWidth="1"/>
    <col min="13" max="13" width="25.5703125" style="33" hidden="1" customWidth="1"/>
    <col min="14" max="14" width="4.28515625" style="33" hidden="1" customWidth="1"/>
    <col min="15" max="15" width="32.140625" style="33" hidden="1" customWidth="1"/>
    <col min="16" max="17" width="29.85546875" style="33" hidden="1" customWidth="1"/>
    <col min="18" max="18" width="25.28515625" style="49" hidden="1" customWidth="1"/>
    <col min="19" max="19" width="23.85546875" style="49" hidden="1" customWidth="1"/>
    <col min="20" max="20" width="27" style="3" hidden="1" customWidth="1"/>
    <col min="21" max="21" width="24.42578125" style="49" hidden="1" customWidth="1"/>
    <col min="22" max="22" width="28.140625" style="49" hidden="1" customWidth="1"/>
    <col min="23" max="23" width="27.85546875" style="49" hidden="1" customWidth="1"/>
    <col min="24" max="24" width="24.42578125" style="49" hidden="1" customWidth="1"/>
    <col min="25" max="25" width="21.28515625" style="49" hidden="1" customWidth="1"/>
    <col min="26" max="26" width="26.5703125" style="49" hidden="1" customWidth="1"/>
    <col min="27" max="27" width="28" style="49" hidden="1" customWidth="1"/>
    <col min="28" max="28" width="25.42578125" style="49" hidden="1" customWidth="1"/>
    <col min="29" max="29" width="38.140625" style="49" customWidth="1"/>
    <col min="30" max="30" width="20.5703125" style="49" customWidth="1"/>
    <col min="31" max="984" width="9.140625" style="49" customWidth="1"/>
    <col min="985" max="16384" width="9.140625" style="49"/>
  </cols>
  <sheetData>
    <row r="1" spans="1:983" s="25" customFormat="1" x14ac:dyDescent="0.35">
      <c r="A1" s="20"/>
      <c r="B1" s="21"/>
      <c r="C1" s="21"/>
      <c r="D1" s="22"/>
      <c r="E1" s="23"/>
      <c r="F1" s="23"/>
      <c r="G1" s="23"/>
      <c r="H1" s="23">
        <v>0.95660814730900445</v>
      </c>
      <c r="I1" s="23">
        <v>0.95660814730900445</v>
      </c>
      <c r="J1" s="23"/>
      <c r="K1" s="23">
        <v>0.95660814730900445</v>
      </c>
      <c r="L1" s="23"/>
      <c r="M1" s="23">
        <v>0.95660814730900445</v>
      </c>
      <c r="N1" s="24"/>
      <c r="O1" s="23">
        <v>0.95660814730900445</v>
      </c>
      <c r="P1" s="23">
        <v>0.95660814730900445</v>
      </c>
      <c r="Q1" s="23"/>
      <c r="T1" s="26"/>
    </row>
    <row r="2" spans="1:983" s="25" customFormat="1" ht="32.25" customHeight="1" x14ac:dyDescent="0.35">
      <c r="A2" s="20"/>
      <c r="B2" s="27"/>
      <c r="C2" s="21"/>
      <c r="D2" s="22"/>
      <c r="E2" s="22"/>
      <c r="F2" s="22"/>
      <c r="G2" s="28"/>
      <c r="H2" s="29">
        <v>1.9018190985705213E-2</v>
      </c>
      <c r="I2" s="29">
        <v>1.9018190985705213E-2</v>
      </c>
      <c r="J2" s="30"/>
      <c r="K2" s="29">
        <v>1.9018190985705213E-2</v>
      </c>
      <c r="L2" s="30"/>
      <c r="M2" s="23">
        <v>1.9018190985705213E-2</v>
      </c>
      <c r="O2" s="23">
        <v>1.9018190985705213E-2</v>
      </c>
      <c r="P2" s="23">
        <v>1.9018190985705213E-2</v>
      </c>
      <c r="Q2" s="23"/>
      <c r="T2" s="30"/>
      <c r="X2" s="31" t="s">
        <v>193</v>
      </c>
    </row>
    <row r="3" spans="1:983" s="25" customFormat="1" ht="33.75" customHeight="1" x14ac:dyDescent="0.35">
      <c r="A3" s="20"/>
      <c r="B3" s="21"/>
      <c r="C3" s="21"/>
      <c r="D3" s="22"/>
      <c r="E3" s="22"/>
      <c r="F3" s="22"/>
      <c r="G3" s="22"/>
      <c r="H3" s="29">
        <v>2.4373661705290317E-2</v>
      </c>
      <c r="I3" s="29">
        <v>2.4373661705290317E-2</v>
      </c>
      <c r="J3" s="23"/>
      <c r="K3" s="29">
        <v>2.4373661705290317E-2</v>
      </c>
      <c r="L3" s="23"/>
      <c r="M3" s="29">
        <v>2.4373661705290317E-2</v>
      </c>
      <c r="N3" s="23"/>
      <c r="O3" s="29">
        <v>2.4373661705290317E-2</v>
      </c>
      <c r="P3" s="29">
        <v>2.4373661705290317E-2</v>
      </c>
      <c r="Q3" s="29"/>
      <c r="T3" s="30"/>
    </row>
    <row r="4" spans="1:983" s="37" customFormat="1" ht="33.75" customHeight="1" x14ac:dyDescent="0.35">
      <c r="A4" s="32"/>
      <c r="B4" s="33"/>
      <c r="C4" s="33"/>
      <c r="D4" s="34"/>
      <c r="E4" s="34"/>
      <c r="F4" s="34"/>
      <c r="G4" s="34"/>
      <c r="H4" s="35"/>
      <c r="I4" s="35"/>
      <c r="J4" s="36"/>
      <c r="K4" s="35"/>
      <c r="L4" s="36"/>
      <c r="M4" s="35"/>
      <c r="N4" s="36"/>
      <c r="O4" s="411" t="s">
        <v>194</v>
      </c>
      <c r="P4" s="411"/>
      <c r="Q4" s="35"/>
      <c r="T4" s="38"/>
    </row>
    <row r="5" spans="1:983" s="39" customFormat="1" ht="42" customHeight="1" x14ac:dyDescent="0.35">
      <c r="A5" s="412" t="s">
        <v>195</v>
      </c>
      <c r="B5" s="412"/>
      <c r="C5" s="412"/>
      <c r="D5" s="412"/>
      <c r="E5" s="412"/>
      <c r="F5" s="412"/>
      <c r="G5" s="412"/>
      <c r="H5" s="412"/>
      <c r="I5" s="412"/>
      <c r="J5" s="412"/>
      <c r="K5" s="412"/>
      <c r="L5" s="412"/>
      <c r="M5" s="412"/>
      <c r="N5" s="412"/>
      <c r="O5" s="412"/>
      <c r="P5" s="412"/>
      <c r="Q5" s="412"/>
      <c r="R5" s="412"/>
      <c r="S5" s="412"/>
      <c r="T5" s="412"/>
      <c r="U5" s="412"/>
      <c r="V5" s="412"/>
      <c r="W5" s="412"/>
      <c r="X5" s="412"/>
      <c r="AKT5" s="37"/>
      <c r="AKU5" s="37"/>
    </row>
    <row r="6" spans="1:983" s="43" customFormat="1" x14ac:dyDescent="0.35">
      <c r="A6" s="40"/>
      <c r="B6" s="40"/>
      <c r="C6" s="40"/>
      <c r="D6" s="41"/>
      <c r="E6" s="41"/>
      <c r="F6" s="40"/>
      <c r="G6" s="41">
        <f>G89-G99</f>
        <v>403381.1376155999</v>
      </c>
      <c r="H6" s="41"/>
      <c r="I6" s="41"/>
      <c r="J6" s="41"/>
      <c r="K6" s="41"/>
      <c r="L6" s="41"/>
      <c r="M6" s="41"/>
      <c r="N6" s="40"/>
      <c r="O6" s="41">
        <f>O89-O99</f>
        <v>-162103.55817772797</v>
      </c>
      <c r="P6" s="41">
        <f>P89-P99</f>
        <v>-36228.461630050093</v>
      </c>
      <c r="Q6" s="40"/>
      <c r="R6" s="42"/>
      <c r="T6" s="44"/>
      <c r="U6" s="45"/>
      <c r="V6" s="41"/>
      <c r="X6" s="42"/>
      <c r="AKT6" s="46"/>
      <c r="AKU6" s="46"/>
    </row>
    <row r="7" spans="1:983" ht="29.1" customHeight="1" x14ac:dyDescent="0.35">
      <c r="A7" s="413" t="s">
        <v>22</v>
      </c>
      <c r="B7" s="414" t="s">
        <v>196</v>
      </c>
      <c r="C7" s="414" t="s">
        <v>89</v>
      </c>
      <c r="D7" s="415">
        <v>2022</v>
      </c>
      <c r="E7" s="415"/>
      <c r="F7" s="415" t="s">
        <v>197</v>
      </c>
      <c r="G7" s="416" t="s">
        <v>198</v>
      </c>
      <c r="H7" s="417"/>
      <c r="I7" s="417"/>
      <c r="J7" s="417"/>
      <c r="K7" s="417"/>
      <c r="L7" s="417"/>
      <c r="M7" s="418"/>
      <c r="N7" s="414" t="s">
        <v>199</v>
      </c>
      <c r="O7" s="414" t="s">
        <v>200</v>
      </c>
      <c r="P7" s="414" t="s">
        <v>201</v>
      </c>
      <c r="Q7" s="47"/>
      <c r="R7" s="48"/>
      <c r="S7" s="414" t="s">
        <v>202</v>
      </c>
      <c r="T7" s="414"/>
      <c r="U7" s="414"/>
      <c r="V7" s="414"/>
      <c r="W7" s="414"/>
      <c r="X7" s="414"/>
      <c r="Y7" s="414"/>
    </row>
    <row r="8" spans="1:983" ht="19.149999999999999" customHeight="1" x14ac:dyDescent="0.35">
      <c r="A8" s="413"/>
      <c r="B8" s="414"/>
      <c r="C8" s="414"/>
      <c r="D8" s="415" t="s">
        <v>203</v>
      </c>
      <c r="E8" s="415" t="s">
        <v>204</v>
      </c>
      <c r="F8" s="415"/>
      <c r="G8" s="419"/>
      <c r="H8" s="420"/>
      <c r="I8" s="420"/>
      <c r="J8" s="420"/>
      <c r="K8" s="420"/>
      <c r="L8" s="420"/>
      <c r="M8" s="421"/>
      <c r="N8" s="414"/>
      <c r="O8" s="414"/>
      <c r="P8" s="414"/>
      <c r="Q8" s="47"/>
      <c r="R8" s="48"/>
      <c r="S8" s="414" t="s">
        <v>205</v>
      </c>
      <c r="T8" s="414" t="s">
        <v>206</v>
      </c>
      <c r="U8" s="414"/>
      <c r="V8" s="414"/>
      <c r="W8" s="414"/>
      <c r="X8" s="414"/>
      <c r="Y8" s="414"/>
    </row>
    <row r="9" spans="1:983" ht="55.35" customHeight="1" x14ac:dyDescent="0.35">
      <c r="A9" s="413"/>
      <c r="B9" s="414"/>
      <c r="C9" s="414"/>
      <c r="D9" s="415" t="s">
        <v>203</v>
      </c>
      <c r="E9" s="415" t="s">
        <v>204</v>
      </c>
      <c r="F9" s="415"/>
      <c r="G9" s="422"/>
      <c r="H9" s="423"/>
      <c r="I9" s="423"/>
      <c r="J9" s="423"/>
      <c r="K9" s="423"/>
      <c r="L9" s="423"/>
      <c r="M9" s="424"/>
      <c r="N9" s="414"/>
      <c r="O9" s="414"/>
      <c r="P9" s="414"/>
      <c r="Q9" s="50"/>
      <c r="S9" s="414" t="s">
        <v>207</v>
      </c>
      <c r="T9" s="51" t="s">
        <v>208</v>
      </c>
      <c r="U9" s="52" t="s">
        <v>209</v>
      </c>
      <c r="V9" s="52" t="s">
        <v>210</v>
      </c>
      <c r="W9" s="52" t="s">
        <v>211</v>
      </c>
      <c r="X9" s="52" t="s">
        <v>212</v>
      </c>
      <c r="Y9" s="52" t="s">
        <v>213</v>
      </c>
      <c r="AC9" s="49" t="s">
        <v>412</v>
      </c>
      <c r="AD9" s="49">
        <v>0.92</v>
      </c>
    </row>
    <row r="10" spans="1:983" s="57" customFormat="1" x14ac:dyDescent="0.35">
      <c r="A10" s="53" t="s">
        <v>214</v>
      </c>
      <c r="B10" s="53" t="s">
        <v>215</v>
      </c>
      <c r="C10" s="53"/>
      <c r="D10" s="54">
        <f t="shared" ref="D10:E10" si="0">D11+D14+D15</f>
        <v>23815693.683996666</v>
      </c>
      <c r="E10" s="54">
        <f t="shared" si="0"/>
        <v>0</v>
      </c>
      <c r="F10" s="55">
        <f t="shared" ref="F10:F15" si="1">(E10-D10)/D10</f>
        <v>-1</v>
      </c>
      <c r="G10" s="54">
        <f t="shared" ref="G10:M10" si="2">G11+G14+G15</f>
        <v>26749182.0712368</v>
      </c>
      <c r="H10" s="54">
        <f t="shared" si="2"/>
        <v>7378410.310817535</v>
      </c>
      <c r="I10" s="54">
        <f t="shared" si="2"/>
        <v>6201118.6742675332</v>
      </c>
      <c r="J10" s="54">
        <f t="shared" si="2"/>
        <v>13579528.985085066</v>
      </c>
      <c r="K10" s="54">
        <f t="shared" si="2"/>
        <v>5947737.8422508659</v>
      </c>
      <c r="L10" s="54">
        <f t="shared" si="2"/>
        <v>19527266.827335931</v>
      </c>
      <c r="M10" s="54">
        <f t="shared" si="2"/>
        <v>7221915.2439008672</v>
      </c>
      <c r="N10" s="55" t="e">
        <f t="shared" ref="N10:N15" si="3">(G10-E10)/E10</f>
        <v>#DIV/0!</v>
      </c>
      <c r="O10" s="54">
        <f t="shared" ref="O10:P10" si="4">O11+O14+O15</f>
        <v>27577337.216474228</v>
      </c>
      <c r="P10" s="54">
        <f t="shared" si="4"/>
        <v>28725641.876528978</v>
      </c>
      <c r="Q10" s="56"/>
      <c r="S10" s="54">
        <f t="shared" ref="S10:Y10" si="5">S11+S14+S15</f>
        <v>0</v>
      </c>
      <c r="T10" s="54">
        <f t="shared" si="5"/>
        <v>0</v>
      </c>
      <c r="U10" s="54">
        <f t="shared" si="5"/>
        <v>0</v>
      </c>
      <c r="V10" s="54">
        <f t="shared" si="5"/>
        <v>0</v>
      </c>
      <c r="W10" s="54">
        <f t="shared" si="5"/>
        <v>0</v>
      </c>
      <c r="X10" s="54">
        <f t="shared" si="5"/>
        <v>0</v>
      </c>
      <c r="Y10" s="54">
        <f t="shared" si="5"/>
        <v>0</v>
      </c>
      <c r="AKT10" s="49"/>
      <c r="AKU10" s="49"/>
    </row>
    <row r="11" spans="1:983" s="57" customFormat="1" outlineLevel="1" x14ac:dyDescent="0.35">
      <c r="A11" s="58" t="s">
        <v>216</v>
      </c>
      <c r="B11" s="59" t="s">
        <v>217</v>
      </c>
      <c r="C11" s="60" t="s">
        <v>218</v>
      </c>
      <c r="D11" s="61">
        <f t="shared" ref="D11:E11" si="6">D12+D13</f>
        <v>22475415.257538334</v>
      </c>
      <c r="E11" s="61">
        <f t="shared" si="6"/>
        <v>0</v>
      </c>
      <c r="F11" s="62">
        <f t="shared" si="1"/>
        <v>-1</v>
      </c>
      <c r="G11" s="63">
        <f>G12+G13</f>
        <v>25297378.992403466</v>
      </c>
      <c r="H11" s="61">
        <f>H12+H13</f>
        <v>7047948.8481008681</v>
      </c>
      <c r="I11" s="61">
        <f t="shared" ref="I11:M11" si="7">I12+I13</f>
        <v>5933234.9481008667</v>
      </c>
      <c r="J11" s="61">
        <f t="shared" si="7"/>
        <v>12981183.796201734</v>
      </c>
      <c r="K11" s="61">
        <f t="shared" si="7"/>
        <v>5627584.8481008662</v>
      </c>
      <c r="L11" s="61">
        <f t="shared" si="7"/>
        <v>18608768.644302599</v>
      </c>
      <c r="M11" s="61">
        <f t="shared" si="7"/>
        <v>6688610.3481008671</v>
      </c>
      <c r="N11" s="62" t="e">
        <f t="shared" si="3"/>
        <v>#DIV/0!</v>
      </c>
      <c r="O11" s="61">
        <f t="shared" ref="O11:P11" si="8">O12+O13</f>
        <v>26057897.343859643</v>
      </c>
      <c r="P11" s="61">
        <f t="shared" si="8"/>
        <v>27110258.016652938</v>
      </c>
      <c r="Q11" s="64"/>
      <c r="S11" s="63">
        <f>S12+S13</f>
        <v>0</v>
      </c>
      <c r="T11" s="61">
        <f t="shared" ref="T11:Y11" si="9">T12+T13</f>
        <v>0</v>
      </c>
      <c r="U11" s="61">
        <f t="shared" si="9"/>
        <v>0</v>
      </c>
      <c r="V11" s="61">
        <f t="shared" si="9"/>
        <v>0</v>
      </c>
      <c r="W11" s="61">
        <f t="shared" si="9"/>
        <v>0</v>
      </c>
      <c r="X11" s="61">
        <f t="shared" si="9"/>
        <v>0</v>
      </c>
      <c r="Y11" s="61">
        <f t="shared" si="9"/>
        <v>0</v>
      </c>
      <c r="Z11" s="65"/>
      <c r="AA11" s="65"/>
      <c r="AKT11" s="66"/>
      <c r="AKU11" s="66"/>
    </row>
    <row r="12" spans="1:983" s="75" customFormat="1" outlineLevel="1" x14ac:dyDescent="0.35">
      <c r="A12" s="67" t="s">
        <v>219</v>
      </c>
      <c r="B12" s="68" t="s">
        <v>220</v>
      </c>
      <c r="C12" s="69" t="s">
        <v>218</v>
      </c>
      <c r="D12" s="70">
        <v>22444580.507538334</v>
      </c>
      <c r="E12" s="71"/>
      <c r="F12" s="72">
        <f t="shared" si="1"/>
        <v>-1</v>
      </c>
      <c r="G12" s="71">
        <f>L12+M12</f>
        <v>25264130</v>
      </c>
      <c r="H12" s="71">
        <v>7039636.6000000015</v>
      </c>
      <c r="I12" s="71">
        <v>5924922.7000000002</v>
      </c>
      <c r="J12" s="71">
        <f>H12+I12</f>
        <v>12964559.300000001</v>
      </c>
      <c r="K12" s="71">
        <v>5619272.5999999996</v>
      </c>
      <c r="L12" s="71">
        <f>J12+K12</f>
        <v>18583831.899999999</v>
      </c>
      <c r="M12" s="71">
        <v>6680298.1000000006</v>
      </c>
      <c r="N12" s="73" t="e">
        <f t="shared" si="3"/>
        <v>#DIV/0!</v>
      </c>
      <c r="O12" s="71">
        <v>26020587.296359643</v>
      </c>
      <c r="P12" s="71">
        <v>27069216.964402936</v>
      </c>
      <c r="Q12" s="74"/>
      <c r="S12" s="71">
        <f>X12+Y12</f>
        <v>0</v>
      </c>
      <c r="T12" s="71"/>
      <c r="U12" s="71"/>
      <c r="V12" s="71">
        <f>T12+U12</f>
        <v>0</v>
      </c>
      <c r="W12" s="71"/>
      <c r="X12" s="71">
        <f>V12+W12</f>
        <v>0</v>
      </c>
      <c r="Y12" s="71"/>
      <c r="Z12" s="65"/>
      <c r="AA12" s="65"/>
      <c r="AKT12" s="76"/>
      <c r="AKU12" s="76"/>
    </row>
    <row r="13" spans="1:983" s="57" customFormat="1" outlineLevel="1" x14ac:dyDescent="0.35">
      <c r="A13" s="77" t="s">
        <v>221</v>
      </c>
      <c r="B13" s="78" t="s">
        <v>222</v>
      </c>
      <c r="C13" s="79" t="s">
        <v>218</v>
      </c>
      <c r="D13" s="80">
        <v>30834.75</v>
      </c>
      <c r="E13" s="81"/>
      <c r="F13" s="82">
        <f t="shared" si="1"/>
        <v>-1</v>
      </c>
      <c r="G13" s="81">
        <f t="shared" ref="G13:G15" si="10">L13+M13</f>
        <v>33248.992403466669</v>
      </c>
      <c r="H13" s="81">
        <v>8312.2481008666673</v>
      </c>
      <c r="I13" s="81">
        <v>8312.2481008666673</v>
      </c>
      <c r="J13" s="81">
        <f>H13+I13</f>
        <v>16624.496201733335</v>
      </c>
      <c r="K13" s="81">
        <v>8312.2481008666673</v>
      </c>
      <c r="L13" s="81">
        <f>J13+K13</f>
        <v>24936.744302600004</v>
      </c>
      <c r="M13" s="81">
        <v>8312.2481008666673</v>
      </c>
      <c r="N13" s="82" t="e">
        <f t="shared" si="3"/>
        <v>#DIV/0!</v>
      </c>
      <c r="O13" s="81">
        <v>37310.047500000008</v>
      </c>
      <c r="P13" s="81">
        <v>41041.052250000015</v>
      </c>
      <c r="Q13" s="83"/>
      <c r="S13" s="81">
        <f t="shared" ref="S13:S15" si="11">X13+Y13</f>
        <v>0</v>
      </c>
      <c r="T13" s="81"/>
      <c r="U13" s="81"/>
      <c r="V13" s="81">
        <f>T13+U13</f>
        <v>0</v>
      </c>
      <c r="W13" s="71"/>
      <c r="X13" s="71">
        <f t="shared" ref="X13:X15" si="12">V13+W13</f>
        <v>0</v>
      </c>
      <c r="Y13" s="81"/>
      <c r="AKT13" s="49"/>
      <c r="AKU13" s="49"/>
    </row>
    <row r="14" spans="1:983" s="57" customFormat="1" outlineLevel="1" x14ac:dyDescent="0.35">
      <c r="A14" s="58" t="s">
        <v>223</v>
      </c>
      <c r="B14" s="59" t="s">
        <v>224</v>
      </c>
      <c r="C14" s="60" t="s">
        <v>218</v>
      </c>
      <c r="D14" s="84">
        <v>629997.54</v>
      </c>
      <c r="E14" s="84"/>
      <c r="F14" s="62">
        <f t="shared" si="1"/>
        <v>-1</v>
      </c>
      <c r="G14" s="84">
        <f t="shared" si="10"/>
        <v>659280.99600000004</v>
      </c>
      <c r="H14" s="84">
        <v>145173.14871666659</v>
      </c>
      <c r="I14" s="84">
        <v>100068.4833333334</v>
      </c>
      <c r="J14" s="84">
        <f>H14+I14</f>
        <v>245241.63204999999</v>
      </c>
      <c r="K14" s="84">
        <v>136806.90265</v>
      </c>
      <c r="L14" s="84">
        <f>J14+K14</f>
        <v>382048.53469999996</v>
      </c>
      <c r="M14" s="84">
        <v>277232.46130000002</v>
      </c>
      <c r="N14" s="62" t="e">
        <f t="shared" si="3"/>
        <v>#DIV/0!</v>
      </c>
      <c r="O14" s="84">
        <v>660000</v>
      </c>
      <c r="P14" s="84">
        <v>670000</v>
      </c>
      <c r="Q14" s="85"/>
      <c r="S14" s="84">
        <f t="shared" si="11"/>
        <v>0</v>
      </c>
      <c r="T14" s="84"/>
      <c r="U14" s="84"/>
      <c r="V14" s="84">
        <f>T14+U14</f>
        <v>0</v>
      </c>
      <c r="W14" s="71"/>
      <c r="X14" s="71">
        <f t="shared" si="12"/>
        <v>0</v>
      </c>
      <c r="Y14" s="84"/>
      <c r="AKT14" s="66"/>
      <c r="AKU14" s="66"/>
    </row>
    <row r="15" spans="1:983" s="57" customFormat="1" outlineLevel="1" x14ac:dyDescent="0.35">
      <c r="A15" s="58" t="s">
        <v>225</v>
      </c>
      <c r="B15" s="86" t="s">
        <v>226</v>
      </c>
      <c r="C15" s="60" t="s">
        <v>218</v>
      </c>
      <c r="D15" s="87">
        <v>710280.88645833335</v>
      </c>
      <c r="E15" s="84"/>
      <c r="F15" s="62">
        <f t="shared" si="1"/>
        <v>-1</v>
      </c>
      <c r="G15" s="84">
        <f t="shared" si="10"/>
        <v>792522.08283333329</v>
      </c>
      <c r="H15" s="84">
        <v>185288.31400000001</v>
      </c>
      <c r="I15" s="84">
        <v>167815.24283333332</v>
      </c>
      <c r="J15" s="84">
        <f>H15+I15</f>
        <v>353103.55683333334</v>
      </c>
      <c r="K15" s="84">
        <v>183346.09149999998</v>
      </c>
      <c r="L15" s="84">
        <f>J15+K15</f>
        <v>536449.64833333332</v>
      </c>
      <c r="M15" s="84">
        <f>246072.4345+10000</f>
        <v>256072.4345</v>
      </c>
      <c r="N15" s="62" t="e">
        <f t="shared" si="3"/>
        <v>#DIV/0!</v>
      </c>
      <c r="O15" s="84">
        <v>859439.87261458347</v>
      </c>
      <c r="P15" s="84">
        <v>945383.85987604188</v>
      </c>
      <c r="Q15" s="85"/>
      <c r="S15" s="84">
        <f t="shared" si="11"/>
        <v>0</v>
      </c>
      <c r="T15" s="84"/>
      <c r="U15" s="84"/>
      <c r="V15" s="84">
        <f>T15+U15</f>
        <v>0</v>
      </c>
      <c r="W15" s="71"/>
      <c r="X15" s="71">
        <f t="shared" si="12"/>
        <v>0</v>
      </c>
      <c r="Y15" s="84"/>
      <c r="AA15" s="88"/>
      <c r="AKT15" s="66"/>
      <c r="AKU15" s="66"/>
    </row>
    <row r="16" spans="1:983" s="57" customFormat="1" outlineLevel="1" x14ac:dyDescent="0.35">
      <c r="A16" s="58"/>
      <c r="B16" s="89"/>
      <c r="C16" s="60"/>
      <c r="D16" s="87"/>
      <c r="E16" s="87"/>
      <c r="F16" s="90"/>
      <c r="G16" s="87"/>
      <c r="H16" s="87"/>
      <c r="I16" s="87"/>
      <c r="J16" s="87"/>
      <c r="K16" s="87"/>
      <c r="L16" s="87"/>
      <c r="M16" s="87"/>
      <c r="N16" s="91"/>
      <c r="O16" s="87"/>
      <c r="P16" s="87"/>
      <c r="Q16" s="92"/>
      <c r="S16" s="87"/>
      <c r="T16" s="87"/>
      <c r="U16" s="87"/>
      <c r="V16" s="87"/>
      <c r="W16" s="87"/>
      <c r="X16" s="87"/>
      <c r="Y16" s="87"/>
      <c r="AKT16" s="49"/>
      <c r="AKU16" s="49"/>
    </row>
    <row r="17" spans="1:983" s="57" customFormat="1" outlineLevel="1" x14ac:dyDescent="0.35">
      <c r="A17" s="77"/>
      <c r="B17" s="93"/>
      <c r="C17" s="79"/>
      <c r="D17" s="93"/>
      <c r="E17" s="93"/>
      <c r="F17" s="94"/>
      <c r="G17" s="93"/>
      <c r="H17" s="93"/>
      <c r="I17" s="93"/>
      <c r="J17" s="93"/>
      <c r="K17" s="95"/>
      <c r="L17" s="93"/>
      <c r="M17" s="93"/>
      <c r="N17" s="93"/>
      <c r="O17" s="93"/>
      <c r="P17" s="93"/>
      <c r="Q17" s="96"/>
      <c r="S17" s="93"/>
      <c r="T17" s="93"/>
      <c r="U17" s="93"/>
      <c r="V17" s="93"/>
      <c r="W17" s="95"/>
      <c r="X17" s="93"/>
      <c r="Y17" s="93"/>
      <c r="AKT17" s="49"/>
      <c r="AKU17" s="49"/>
    </row>
    <row r="18" spans="1:983" s="57" customFormat="1" x14ac:dyDescent="0.35">
      <c r="A18" s="53" t="s">
        <v>227</v>
      </c>
      <c r="B18" s="53" t="s">
        <v>228</v>
      </c>
      <c r="C18" s="97" t="s">
        <v>218</v>
      </c>
      <c r="D18" s="98">
        <f>D19+D78</f>
        <v>21021096.926663578</v>
      </c>
      <c r="E18" s="98">
        <f>E19+E78</f>
        <v>0</v>
      </c>
      <c r="F18" s="55">
        <f t="shared" ref="F18:F24" si="13">(E18-D18)/D18</f>
        <v>-1</v>
      </c>
      <c r="G18" s="98">
        <f t="shared" ref="G18:M18" si="14">G19+G78</f>
        <v>24151385.407093789</v>
      </c>
      <c r="H18" s="98">
        <f t="shared" si="14"/>
        <v>6289221.0730229523</v>
      </c>
      <c r="I18" s="98">
        <f t="shared" si="14"/>
        <v>5520757.6590504255</v>
      </c>
      <c r="J18" s="98">
        <f t="shared" si="14"/>
        <v>11809978.732073378</v>
      </c>
      <c r="K18" s="98">
        <f t="shared" si="14"/>
        <v>5408146.427271165</v>
      </c>
      <c r="L18" s="98">
        <f t="shared" si="14"/>
        <v>17218125.159344543</v>
      </c>
      <c r="M18" s="98">
        <f t="shared" si="14"/>
        <v>6933260.2477492476</v>
      </c>
      <c r="N18" s="55" t="e">
        <f t="shared" ref="N18:N24" si="15">(G18-E18)/E18</f>
        <v>#DIV/0!</v>
      </c>
      <c r="O18" s="98">
        <f>O19+O78</f>
        <v>24010869.742929008</v>
      </c>
      <c r="P18" s="98">
        <f>P19+P78</f>
        <v>25107407.963297382</v>
      </c>
      <c r="Q18" s="99"/>
      <c r="S18" s="98">
        <f t="shared" ref="S18:Y18" si="16">S19+S78</f>
        <v>0</v>
      </c>
      <c r="T18" s="98">
        <f t="shared" si="16"/>
        <v>0</v>
      </c>
      <c r="U18" s="98">
        <f t="shared" si="16"/>
        <v>0</v>
      </c>
      <c r="V18" s="98">
        <f t="shared" si="16"/>
        <v>0</v>
      </c>
      <c r="W18" s="98">
        <f t="shared" si="16"/>
        <v>0</v>
      </c>
      <c r="X18" s="98">
        <f t="shared" si="16"/>
        <v>0</v>
      </c>
      <c r="Y18" s="98">
        <f t="shared" si="16"/>
        <v>0</v>
      </c>
      <c r="AKT18" s="66"/>
      <c r="AKU18" s="66"/>
    </row>
    <row r="19" spans="1:983" s="57" customFormat="1" x14ac:dyDescent="0.35">
      <c r="A19" s="100" t="s">
        <v>229</v>
      </c>
      <c r="B19" s="100" t="s">
        <v>230</v>
      </c>
      <c r="C19" s="101" t="s">
        <v>218</v>
      </c>
      <c r="D19" s="102">
        <f>D20+D21+D22+D26+D34+D35+D42+D47+D57+D63+D66</f>
        <v>21021096.926663578</v>
      </c>
      <c r="E19" s="102">
        <f>E20+E21+E22+E26+E34+E35+E42+E47+E57+E63+E66</f>
        <v>0</v>
      </c>
      <c r="F19" s="103">
        <f t="shared" si="13"/>
        <v>-1</v>
      </c>
      <c r="G19" s="102">
        <f t="shared" ref="G19:M19" si="17">G20+G21+G22+G26+G34+G35+G42+G47+G57+G63+G66</f>
        <v>24151385.407093789</v>
      </c>
      <c r="H19" s="102">
        <f t="shared" si="17"/>
        <v>6289221.0730229523</v>
      </c>
      <c r="I19" s="102">
        <f t="shared" si="17"/>
        <v>5520757.6590504255</v>
      </c>
      <c r="J19" s="102">
        <f t="shared" si="17"/>
        <v>11809978.732073378</v>
      </c>
      <c r="K19" s="102">
        <f t="shared" si="17"/>
        <v>5408146.427271165</v>
      </c>
      <c r="L19" s="102">
        <f t="shared" si="17"/>
        <v>17218125.159344543</v>
      </c>
      <c r="M19" s="102">
        <f t="shared" si="17"/>
        <v>6933260.2477492476</v>
      </c>
      <c r="N19" s="103" t="e">
        <f t="shared" si="15"/>
        <v>#DIV/0!</v>
      </c>
      <c r="O19" s="102">
        <f>O20+O21+O22+O26+O34+O35+O42+O47+O57+O63+O66</f>
        <v>24010869.742929008</v>
      </c>
      <c r="P19" s="102">
        <f>P20+P21+P22+P26+P34+P35+P42+P47+P57+P63+P66</f>
        <v>25107407.963297382</v>
      </c>
      <c r="Q19" s="104"/>
      <c r="R19" s="88"/>
      <c r="S19" s="102">
        <f t="shared" ref="S19:Y19" si="18">S20+S21+S22+S26+S34+S35+S42+S47+S57+S63+S66</f>
        <v>0</v>
      </c>
      <c r="T19" s="102">
        <f t="shared" si="18"/>
        <v>0</v>
      </c>
      <c r="U19" s="102">
        <f t="shared" si="18"/>
        <v>0</v>
      </c>
      <c r="V19" s="102">
        <f t="shared" si="18"/>
        <v>0</v>
      </c>
      <c r="W19" s="102">
        <f t="shared" si="18"/>
        <v>0</v>
      </c>
      <c r="X19" s="102">
        <f t="shared" si="18"/>
        <v>0</v>
      </c>
      <c r="Y19" s="102">
        <f t="shared" si="18"/>
        <v>0</v>
      </c>
      <c r="AKT19" s="66"/>
      <c r="AKU19" s="66"/>
    </row>
    <row r="20" spans="1:983" s="75" customFormat="1" x14ac:dyDescent="0.35">
      <c r="A20" s="105" t="s">
        <v>231</v>
      </c>
      <c r="B20" s="106" t="s">
        <v>232</v>
      </c>
      <c r="C20" s="107" t="s">
        <v>218</v>
      </c>
      <c r="D20" s="108">
        <v>6650033.366121429</v>
      </c>
      <c r="E20" s="108"/>
      <c r="F20" s="109">
        <f t="shared" si="13"/>
        <v>-1</v>
      </c>
      <c r="G20" s="108">
        <f>L20+M20</f>
        <v>7500725.7797599994</v>
      </c>
      <c r="H20" s="108">
        <v>2225749.4180199997</v>
      </c>
      <c r="I20" s="108">
        <v>1264699.94838</v>
      </c>
      <c r="J20" s="108">
        <f>H20+I20</f>
        <v>3490449.3663999997</v>
      </c>
      <c r="K20" s="108">
        <v>1272518.3328200001</v>
      </c>
      <c r="L20" s="108">
        <f>J20+K20</f>
        <v>4762967.6992199998</v>
      </c>
      <c r="M20" s="108">
        <v>2737758.08054</v>
      </c>
      <c r="N20" s="109" t="e">
        <f t="shared" si="15"/>
        <v>#DIV/0!</v>
      </c>
      <c r="O20" s="108">
        <v>7412729.7316800011</v>
      </c>
      <c r="P20" s="108">
        <v>7861199.8804466408</v>
      </c>
      <c r="Q20" s="110"/>
      <c r="S20" s="108">
        <f>X20+Y20</f>
        <v>0</v>
      </c>
      <c r="T20" s="108"/>
      <c r="U20" s="108"/>
      <c r="V20" s="108">
        <f>T20+U20</f>
        <v>0</v>
      </c>
      <c r="W20" s="108"/>
      <c r="X20" s="71">
        <f t="shared" ref="X20:X21" si="19">V20+W20</f>
        <v>0</v>
      </c>
      <c r="Y20" s="108">
        <f>'[22]Расчетный файл_Балансы 12,45%'!Y65+'[22]Расчетный файл_Балансы 12,45%'!Z65+'[22]Расчетный файл_Балансы 12,45%'!AA65</f>
        <v>0</v>
      </c>
      <c r="AC20" s="177">
        <f>G20</f>
        <v>7500725.7797599994</v>
      </c>
      <c r="AKT20" s="111"/>
      <c r="AKU20" s="111"/>
    </row>
    <row r="21" spans="1:983" s="57" customFormat="1" outlineLevel="1" x14ac:dyDescent="0.35">
      <c r="A21" s="58" t="s">
        <v>233</v>
      </c>
      <c r="B21" s="112" t="s">
        <v>234</v>
      </c>
      <c r="C21" s="60" t="s">
        <v>218</v>
      </c>
      <c r="D21" s="84">
        <v>302082.56580000004</v>
      </c>
      <c r="E21" s="84"/>
      <c r="F21" s="62">
        <f t="shared" si="13"/>
        <v>-1</v>
      </c>
      <c r="G21" s="84">
        <f>L21+M21</f>
        <v>282259.76814240002</v>
      </c>
      <c r="H21" s="113">
        <v>71042.841190799998</v>
      </c>
      <c r="I21" s="84">
        <v>67607.034490799997</v>
      </c>
      <c r="J21" s="84">
        <f>H21+I21</f>
        <v>138649.87568160001</v>
      </c>
      <c r="K21" s="84">
        <v>69881.471180399996</v>
      </c>
      <c r="L21" s="84">
        <f>J21+K21</f>
        <v>208531.34686200001</v>
      </c>
      <c r="M21" s="84">
        <v>73728.421280399998</v>
      </c>
      <c r="N21" s="62" t="e">
        <f t="shared" si="15"/>
        <v>#DIV/0!</v>
      </c>
      <c r="O21" s="84">
        <v>328087.13796467119</v>
      </c>
      <c r="P21" s="84">
        <v>342851.05917308136</v>
      </c>
      <c r="Q21" s="85"/>
      <c r="S21" s="84">
        <f>X21+Y21</f>
        <v>0</v>
      </c>
      <c r="T21" s="84"/>
      <c r="U21" s="84"/>
      <c r="V21" s="84">
        <f>T21+U21</f>
        <v>0</v>
      </c>
      <c r="W21" s="108"/>
      <c r="X21" s="71">
        <f t="shared" si="19"/>
        <v>0</v>
      </c>
      <c r="Y21" s="84"/>
      <c r="AC21" s="177">
        <f>G21</f>
        <v>282259.76814240002</v>
      </c>
      <c r="AKT21" s="66"/>
      <c r="AKU21" s="66"/>
    </row>
    <row r="22" spans="1:983" s="57" customFormat="1" x14ac:dyDescent="0.35">
      <c r="A22" s="58" t="s">
        <v>235</v>
      </c>
      <c r="B22" s="112" t="s">
        <v>236</v>
      </c>
      <c r="C22" s="60" t="s">
        <v>218</v>
      </c>
      <c r="D22" s="84">
        <f t="shared" ref="D22:E22" si="20">D23+D24</f>
        <v>6799045.6781970393</v>
      </c>
      <c r="E22" s="84">
        <f t="shared" si="20"/>
        <v>0</v>
      </c>
      <c r="F22" s="62">
        <f t="shared" si="13"/>
        <v>-1</v>
      </c>
      <c r="G22" s="84">
        <f t="shared" ref="G22:M22" si="21">G23+G24</f>
        <v>7919663.6679037912</v>
      </c>
      <c r="H22" s="84">
        <f t="shared" si="21"/>
        <v>1832689.9390532526</v>
      </c>
      <c r="I22" s="84">
        <f t="shared" si="21"/>
        <v>2050520.6192107266</v>
      </c>
      <c r="J22" s="84">
        <f t="shared" si="21"/>
        <v>3883210.5582639789</v>
      </c>
      <c r="K22" s="84">
        <f t="shared" si="21"/>
        <v>2100223.1021418646</v>
      </c>
      <c r="L22" s="84">
        <f t="shared" si="21"/>
        <v>5983433.6604058435</v>
      </c>
      <c r="M22" s="84">
        <f t="shared" si="21"/>
        <v>1936230.0074979477</v>
      </c>
      <c r="N22" s="62" t="e">
        <f t="shared" si="15"/>
        <v>#DIV/0!</v>
      </c>
      <c r="O22" s="84">
        <f>O23+O24</f>
        <v>8002113.6543975333</v>
      </c>
      <c r="P22" s="84">
        <f>P23+P24</f>
        <v>8082134.7909415094</v>
      </c>
      <c r="Q22" s="85"/>
      <c r="S22" s="84">
        <f t="shared" ref="S22:Y22" si="22">S23+S24</f>
        <v>0</v>
      </c>
      <c r="T22" s="84">
        <f>T23+T24</f>
        <v>0</v>
      </c>
      <c r="U22" s="84">
        <f t="shared" si="22"/>
        <v>0</v>
      </c>
      <c r="V22" s="84">
        <f t="shared" si="22"/>
        <v>0</v>
      </c>
      <c r="W22" s="84">
        <f t="shared" si="22"/>
        <v>0</v>
      </c>
      <c r="X22" s="84">
        <f t="shared" si="22"/>
        <v>0</v>
      </c>
      <c r="Y22" s="84">
        <f t="shared" si="22"/>
        <v>0</v>
      </c>
      <c r="Z22" s="88"/>
      <c r="AKT22" s="66"/>
      <c r="AKU22" s="66"/>
    </row>
    <row r="23" spans="1:983" s="57" customFormat="1" outlineLevel="1" x14ac:dyDescent="0.35">
      <c r="A23" s="77" t="s">
        <v>237</v>
      </c>
      <c r="B23" s="78" t="s">
        <v>238</v>
      </c>
      <c r="C23" s="79" t="s">
        <v>218</v>
      </c>
      <c r="D23" s="81">
        <v>5224613.3242312539</v>
      </c>
      <c r="E23" s="81"/>
      <c r="F23" s="82">
        <f t="shared" si="13"/>
        <v>-1</v>
      </c>
      <c r="G23" s="84">
        <f>L23+M23</f>
        <v>6075831.9066979997</v>
      </c>
      <c r="H23" s="81">
        <v>1406042.2407049881</v>
      </c>
      <c r="I23" s="81">
        <v>1576108.5192550942</v>
      </c>
      <c r="J23" s="81">
        <f>H23+I23</f>
        <v>2982150.7599600824</v>
      </c>
      <c r="K23" s="81">
        <v>1608317.2465522899</v>
      </c>
      <c r="L23" s="81">
        <f>J23+K23</f>
        <v>4590468.0065123718</v>
      </c>
      <c r="M23" s="81">
        <v>1485363.9001856276</v>
      </c>
      <c r="N23" s="62" t="e">
        <f t="shared" si="15"/>
        <v>#DIV/0!</v>
      </c>
      <c r="O23" s="81">
        <f>G23*1.01</f>
        <v>6136590.2257649796</v>
      </c>
      <c r="P23" s="81">
        <f>O23*1.01</f>
        <v>6197956.1280226298</v>
      </c>
      <c r="Q23" s="83"/>
      <c r="R23" s="88"/>
      <c r="S23" s="84">
        <f>X23+Y23</f>
        <v>0</v>
      </c>
      <c r="T23" s="81"/>
      <c r="U23" s="81"/>
      <c r="V23" s="81">
        <f>T23+U23</f>
        <v>0</v>
      </c>
      <c r="W23" s="81"/>
      <c r="X23" s="71">
        <f t="shared" ref="X23:X24" si="23">V23+W23</f>
        <v>0</v>
      </c>
      <c r="Y23" s="81"/>
      <c r="Z23" s="57">
        <f>G24/G23</f>
        <v>0.3034698440510098</v>
      </c>
      <c r="AA23" s="88"/>
      <c r="AB23" s="88"/>
      <c r="AC23" s="88">
        <f>G23*$AD$9</f>
        <v>5589765.3541621603</v>
      </c>
      <c r="AKT23" s="49"/>
      <c r="AKU23" s="49"/>
    </row>
    <row r="24" spans="1:983" s="57" customFormat="1" outlineLevel="1" x14ac:dyDescent="0.35">
      <c r="A24" s="77" t="s">
        <v>239</v>
      </c>
      <c r="B24" s="78" t="s">
        <v>240</v>
      </c>
      <c r="C24" s="79" t="s">
        <v>218</v>
      </c>
      <c r="D24" s="81">
        <v>1574432.3539657858</v>
      </c>
      <c r="E24" s="81"/>
      <c r="F24" s="82">
        <f t="shared" si="13"/>
        <v>-1</v>
      </c>
      <c r="G24" s="84">
        <f>L24+M24</f>
        <v>1843831.7612057915</v>
      </c>
      <c r="H24" s="81">
        <v>426647.69834826438</v>
      </c>
      <c r="I24" s="81">
        <v>474412.09995563229</v>
      </c>
      <c r="J24" s="81">
        <f>H24+I24</f>
        <v>901059.79830389668</v>
      </c>
      <c r="K24" s="81">
        <v>491905.85558957478</v>
      </c>
      <c r="L24" s="81">
        <f>J24+K24</f>
        <v>1392965.6538934715</v>
      </c>
      <c r="M24" s="81">
        <v>450866.10731232015</v>
      </c>
      <c r="N24" s="62" t="e">
        <f t="shared" si="15"/>
        <v>#DIV/0!</v>
      </c>
      <c r="O24" s="81">
        <f>O23*0.304</f>
        <v>1865523.4286325537</v>
      </c>
      <c r="P24" s="81">
        <f>P23*0.304</f>
        <v>1884178.6629188794</v>
      </c>
      <c r="Q24" s="83"/>
      <c r="S24" s="84">
        <f>X24+Y24</f>
        <v>0</v>
      </c>
      <c r="T24" s="81"/>
      <c r="U24" s="81"/>
      <c r="V24" s="81">
        <f>T24+U24</f>
        <v>0</v>
      </c>
      <c r="W24" s="81"/>
      <c r="X24" s="71">
        <f t="shared" si="23"/>
        <v>0</v>
      </c>
      <c r="Y24" s="81"/>
      <c r="AC24" s="88">
        <f>G24*$AD$9</f>
        <v>1696325.2203093283</v>
      </c>
      <c r="AKT24" s="49"/>
      <c r="AKU24" s="49"/>
    </row>
    <row r="25" spans="1:983" s="57" customFormat="1" outlineLevel="1" x14ac:dyDescent="0.35">
      <c r="A25" s="77"/>
      <c r="B25" s="114"/>
      <c r="C25" s="79"/>
      <c r="D25" s="81"/>
      <c r="E25" s="81"/>
      <c r="F25" s="94"/>
      <c r="G25" s="81"/>
      <c r="H25" s="81"/>
      <c r="I25" s="81"/>
      <c r="J25" s="81"/>
      <c r="K25" s="81"/>
      <c r="L25" s="81"/>
      <c r="M25" s="81"/>
      <c r="N25" s="62"/>
      <c r="O25" s="81"/>
      <c r="P25" s="81"/>
      <c r="Q25" s="83"/>
      <c r="R25" s="83"/>
      <c r="S25" s="81"/>
      <c r="T25" s="81"/>
      <c r="U25" s="81"/>
      <c r="V25" s="81"/>
      <c r="W25" s="81"/>
      <c r="X25" s="81"/>
      <c r="Y25" s="81"/>
      <c r="AKT25" s="49"/>
      <c r="AKU25" s="49"/>
    </row>
    <row r="26" spans="1:983" s="57" customFormat="1" x14ac:dyDescent="0.35">
      <c r="A26" s="58" t="s">
        <v>241</v>
      </c>
      <c r="B26" s="91" t="s">
        <v>242</v>
      </c>
      <c r="C26" s="60" t="s">
        <v>218</v>
      </c>
      <c r="D26" s="84">
        <f t="shared" ref="D26:E26" si="24">SUM(D27:D33)</f>
        <v>628700.13632609136</v>
      </c>
      <c r="E26" s="84">
        <f t="shared" si="24"/>
        <v>0</v>
      </c>
      <c r="F26" s="62">
        <f t="shared" ref="F26:F48" si="25">(E26-D26)/D26</f>
        <v>-1</v>
      </c>
      <c r="G26" s="84">
        <f>SUM(G27:G33)</f>
        <v>713184.55710480001</v>
      </c>
      <c r="H26" s="84">
        <f t="shared" ref="H26:K26" si="26">SUM(H27:H33)</f>
        <v>151967.00710620001</v>
      </c>
      <c r="I26" s="84">
        <f t="shared" si="26"/>
        <v>177254.83526620001</v>
      </c>
      <c r="J26" s="84">
        <f t="shared" si="26"/>
        <v>329221.84237239999</v>
      </c>
      <c r="K26" s="84">
        <f t="shared" si="26"/>
        <v>185719.29110619999</v>
      </c>
      <c r="L26" s="84">
        <f>SUM(L27:L33)</f>
        <v>514941.13347860001</v>
      </c>
      <c r="M26" s="84">
        <f>SUM(M27:M33)</f>
        <v>198243.42362619998</v>
      </c>
      <c r="N26" s="62" t="e">
        <f t="shared" ref="N26:N31" si="27">(G26-E26)/E26</f>
        <v>#DIV/0!</v>
      </c>
      <c r="O26" s="84">
        <f>SUM(O27:O33)</f>
        <v>760727.1649545707</v>
      </c>
      <c r="P26" s="84">
        <f>SUM(P27:P33)</f>
        <v>836799.88145002769</v>
      </c>
      <c r="Q26" s="85"/>
      <c r="S26" s="84">
        <f>SUM(S27:S33)</f>
        <v>0</v>
      </c>
      <c r="T26" s="84">
        <f>SUM(T27:T33)</f>
        <v>0</v>
      </c>
      <c r="U26" s="84">
        <f t="shared" ref="U26:W26" si="28">SUM(U27:U33)</f>
        <v>0</v>
      </c>
      <c r="V26" s="84">
        <f t="shared" si="28"/>
        <v>0</v>
      </c>
      <c r="W26" s="84">
        <f t="shared" si="28"/>
        <v>0</v>
      </c>
      <c r="X26" s="84">
        <f>SUM(X27:X33)</f>
        <v>0</v>
      </c>
      <c r="Y26" s="84">
        <f>SUM(Y27:Y33)</f>
        <v>0</v>
      </c>
      <c r="AC26" s="88">
        <f>G26*$AD$9</f>
        <v>656129.79253641609</v>
      </c>
      <c r="AKT26" s="49"/>
      <c r="AKU26" s="49"/>
    </row>
    <row r="27" spans="1:983" s="57" customFormat="1" outlineLevel="1" x14ac:dyDescent="0.35">
      <c r="A27" s="77" t="s">
        <v>243</v>
      </c>
      <c r="B27" s="115" t="s">
        <v>244</v>
      </c>
      <c r="C27" s="79" t="s">
        <v>218</v>
      </c>
      <c r="D27" s="81">
        <v>25042.346819999999</v>
      </c>
      <c r="E27" s="81"/>
      <c r="F27" s="82">
        <f t="shared" si="25"/>
        <v>-1</v>
      </c>
      <c r="G27" s="81">
        <f t="shared" ref="G27:G29" si="29">L27+M27</f>
        <v>19970.328224800003</v>
      </c>
      <c r="H27" s="81">
        <v>4875.9295662000004</v>
      </c>
      <c r="I27" s="81">
        <v>4853.9195662000002</v>
      </c>
      <c r="J27" s="81">
        <f t="shared" ref="J27:J34" si="30">H27+I27</f>
        <v>9729.8491324000006</v>
      </c>
      <c r="K27" s="81">
        <v>5029.6085662000005</v>
      </c>
      <c r="L27" s="81">
        <f t="shared" ref="L27:L34" si="31">J27+K27</f>
        <v>14759.457698600001</v>
      </c>
      <c r="M27" s="81">
        <v>5210.8705262000003</v>
      </c>
      <c r="N27" s="62" t="e">
        <f t="shared" si="27"/>
        <v>#DIV/0!</v>
      </c>
      <c r="O27" s="81">
        <v>20761.331977694896</v>
      </c>
      <c r="P27" s="81">
        <v>22837.465175464389</v>
      </c>
      <c r="Q27" s="83"/>
      <c r="S27" s="81">
        <f t="shared" ref="S27:S29" si="32">X27+Y27</f>
        <v>0</v>
      </c>
      <c r="T27" s="81"/>
      <c r="U27" s="81"/>
      <c r="V27" s="81">
        <f t="shared" ref="V27" si="33">T27+U27</f>
        <v>0</v>
      </c>
      <c r="W27" s="81"/>
      <c r="X27" s="71">
        <f t="shared" ref="X27:X76" si="34">V27+W27</f>
        <v>0</v>
      </c>
      <c r="Y27" s="81"/>
      <c r="AKT27" s="49"/>
      <c r="AKU27" s="49"/>
    </row>
    <row r="28" spans="1:983" s="57" customFormat="1" x14ac:dyDescent="0.35">
      <c r="A28" s="58"/>
      <c r="B28" s="116" t="s">
        <v>245</v>
      </c>
      <c r="C28" s="79" t="s">
        <v>218</v>
      </c>
      <c r="D28" s="81">
        <v>14634.195826501073</v>
      </c>
      <c r="E28" s="81"/>
      <c r="F28" s="82">
        <f t="shared" si="25"/>
        <v>-1</v>
      </c>
      <c r="G28" s="81">
        <f t="shared" si="29"/>
        <v>26013.723480000001</v>
      </c>
      <c r="H28" s="81">
        <v>5450.24</v>
      </c>
      <c r="I28" s="81">
        <v>6985.24</v>
      </c>
      <c r="J28" s="81">
        <f>H28+I28</f>
        <v>12435.48</v>
      </c>
      <c r="K28" s="81">
        <v>7433.0450000000001</v>
      </c>
      <c r="L28" s="81">
        <f t="shared" si="31"/>
        <v>19868.525000000001</v>
      </c>
      <c r="M28" s="81">
        <v>6145.1984799999991</v>
      </c>
      <c r="N28" s="62" t="e">
        <f t="shared" si="27"/>
        <v>#DIV/0!</v>
      </c>
      <c r="O28" s="81">
        <v>27734.596298474087</v>
      </c>
      <c r="P28" s="81">
        <v>30508.055928321497</v>
      </c>
      <c r="Q28" s="83"/>
      <c r="S28" s="81">
        <f t="shared" si="32"/>
        <v>0</v>
      </c>
      <c r="T28" s="81"/>
      <c r="U28" s="81"/>
      <c r="V28" s="81">
        <f>T28+U28</f>
        <v>0</v>
      </c>
      <c r="W28" s="81"/>
      <c r="X28" s="71">
        <f t="shared" si="34"/>
        <v>0</v>
      </c>
      <c r="Y28" s="81"/>
      <c r="AKT28" s="49"/>
      <c r="AKU28" s="49"/>
    </row>
    <row r="29" spans="1:983" s="57" customFormat="1" outlineLevel="1" x14ac:dyDescent="0.35">
      <c r="A29" s="77" t="s">
        <v>246</v>
      </c>
      <c r="B29" s="116" t="s">
        <v>247</v>
      </c>
      <c r="C29" s="79" t="s">
        <v>218</v>
      </c>
      <c r="D29" s="81">
        <v>253668.89656199998</v>
      </c>
      <c r="E29" s="81"/>
      <c r="F29" s="82">
        <f t="shared" si="25"/>
        <v>-1</v>
      </c>
      <c r="G29" s="81">
        <f t="shared" si="29"/>
        <v>331364.55948</v>
      </c>
      <c r="H29" s="81">
        <v>67641</v>
      </c>
      <c r="I29" s="81">
        <v>86986.5</v>
      </c>
      <c r="J29" s="81">
        <f t="shared" si="30"/>
        <v>154627.5</v>
      </c>
      <c r="K29" s="81">
        <v>86998.5</v>
      </c>
      <c r="L29" s="81">
        <f t="shared" si="31"/>
        <v>241626</v>
      </c>
      <c r="M29" s="81">
        <v>89738.559479999996</v>
      </c>
      <c r="N29" s="62" t="e">
        <f t="shared" si="27"/>
        <v>#DIV/0!</v>
      </c>
      <c r="O29" s="81">
        <v>354295.32887211355</v>
      </c>
      <c r="P29" s="81">
        <v>389724.86175932491</v>
      </c>
      <c r="Q29" s="83"/>
      <c r="S29" s="81">
        <f t="shared" si="32"/>
        <v>0</v>
      </c>
      <c r="T29" s="81"/>
      <c r="U29" s="81"/>
      <c r="V29" s="81">
        <f t="shared" ref="V29:V34" si="35">T29+U29</f>
        <v>0</v>
      </c>
      <c r="W29" s="81"/>
      <c r="X29" s="71">
        <f t="shared" si="34"/>
        <v>0</v>
      </c>
      <c r="Y29" s="81"/>
      <c r="AKT29" s="49"/>
      <c r="AKU29" s="49"/>
    </row>
    <row r="30" spans="1:983" s="75" customFormat="1" outlineLevel="1" x14ac:dyDescent="0.35">
      <c r="A30" s="67" t="s">
        <v>248</v>
      </c>
      <c r="B30" s="115" t="s">
        <v>249</v>
      </c>
      <c r="C30" s="79" t="s">
        <v>218</v>
      </c>
      <c r="D30" s="70">
        <v>220647.59891999999</v>
      </c>
      <c r="E30" s="70"/>
      <c r="F30" s="73">
        <f t="shared" si="25"/>
        <v>-1</v>
      </c>
      <c r="G30" s="70">
        <f>L30+M30</f>
        <v>232017.28816</v>
      </c>
      <c r="H30" s="70">
        <v>50040.5</v>
      </c>
      <c r="I30" s="70">
        <v>50355.838159999999</v>
      </c>
      <c r="J30" s="70">
        <f t="shared" si="30"/>
        <v>100396.33816</v>
      </c>
      <c r="K30" s="70">
        <v>60301.8</v>
      </c>
      <c r="L30" s="70">
        <f t="shared" si="31"/>
        <v>160698.13816</v>
      </c>
      <c r="M30" s="70">
        <v>71319.149999999994</v>
      </c>
      <c r="N30" s="62" t="e">
        <f t="shared" si="27"/>
        <v>#DIV/0!</v>
      </c>
      <c r="O30" s="70">
        <v>247484.37420727595</v>
      </c>
      <c r="P30" s="70">
        <v>272232.81162800355</v>
      </c>
      <c r="Q30" s="117"/>
      <c r="S30" s="70">
        <f>X30+Y30</f>
        <v>0</v>
      </c>
      <c r="T30" s="70"/>
      <c r="U30" s="70"/>
      <c r="V30" s="70">
        <f t="shared" si="35"/>
        <v>0</v>
      </c>
      <c r="W30" s="70"/>
      <c r="X30" s="71">
        <f t="shared" si="34"/>
        <v>0</v>
      </c>
      <c r="Y30" s="70"/>
      <c r="AKT30" s="76"/>
      <c r="AKU30" s="76"/>
    </row>
    <row r="31" spans="1:983" s="75" customFormat="1" outlineLevel="1" x14ac:dyDescent="0.35">
      <c r="A31" s="67"/>
      <c r="B31" s="115" t="s">
        <v>250</v>
      </c>
      <c r="C31" s="79" t="s">
        <v>218</v>
      </c>
      <c r="D31" s="70">
        <v>79372.186947590351</v>
      </c>
      <c r="E31" s="70"/>
      <c r="F31" s="73">
        <f t="shared" si="25"/>
        <v>-1</v>
      </c>
      <c r="G31" s="70">
        <f t="shared" ref="G31:G34" si="36">L31+M31</f>
        <v>59189.82776</v>
      </c>
      <c r="H31" s="70">
        <v>14709.33754</v>
      </c>
      <c r="I31" s="70">
        <v>15133.33754</v>
      </c>
      <c r="J31" s="70">
        <f t="shared" si="30"/>
        <v>29842.675080000001</v>
      </c>
      <c r="K31" s="70">
        <v>14592.33754</v>
      </c>
      <c r="L31" s="70">
        <f t="shared" si="31"/>
        <v>44435.012620000001</v>
      </c>
      <c r="M31" s="70">
        <v>14754.815140000001</v>
      </c>
      <c r="N31" s="62" t="e">
        <f t="shared" si="27"/>
        <v>#DIV/0!</v>
      </c>
      <c r="O31" s="70">
        <v>62847.317119739717</v>
      </c>
      <c r="P31" s="70">
        <v>69132.048831713691</v>
      </c>
      <c r="Q31" s="117"/>
      <c r="S31" s="70">
        <f t="shared" ref="S31:S34" si="37">X31+Y31</f>
        <v>0</v>
      </c>
      <c r="T31" s="70"/>
      <c r="U31" s="70"/>
      <c r="V31" s="70">
        <f t="shared" si="35"/>
        <v>0</v>
      </c>
      <c r="W31" s="70"/>
      <c r="X31" s="71">
        <f t="shared" si="34"/>
        <v>0</v>
      </c>
      <c r="Y31" s="70"/>
      <c r="AKT31" s="76"/>
      <c r="AKU31" s="76"/>
    </row>
    <row r="32" spans="1:983" s="57" customFormat="1" outlineLevel="1" x14ac:dyDescent="0.35">
      <c r="A32" s="77"/>
      <c r="B32" s="115" t="s">
        <v>251</v>
      </c>
      <c r="C32" s="79" t="s">
        <v>218</v>
      </c>
      <c r="D32" s="81">
        <v>0</v>
      </c>
      <c r="E32" s="81"/>
      <c r="F32" s="82"/>
      <c r="G32" s="70">
        <f t="shared" si="36"/>
        <v>0</v>
      </c>
      <c r="H32" s="81"/>
      <c r="I32" s="81"/>
      <c r="J32" s="70">
        <f t="shared" si="30"/>
        <v>0</v>
      </c>
      <c r="K32" s="81"/>
      <c r="L32" s="70">
        <f t="shared" si="31"/>
        <v>0</v>
      </c>
      <c r="M32" s="81"/>
      <c r="N32" s="62"/>
      <c r="O32" s="81"/>
      <c r="P32" s="81"/>
      <c r="Q32" s="83"/>
      <c r="S32" s="70">
        <f t="shared" si="37"/>
        <v>0</v>
      </c>
      <c r="T32" s="70"/>
      <c r="U32" s="81"/>
      <c r="V32" s="70">
        <f t="shared" si="35"/>
        <v>0</v>
      </c>
      <c r="W32" s="81"/>
      <c r="X32" s="71">
        <f t="shared" si="34"/>
        <v>0</v>
      </c>
      <c r="Y32" s="81"/>
      <c r="AKT32" s="49"/>
      <c r="AKU32" s="49"/>
    </row>
    <row r="33" spans="1:983" s="57" customFormat="1" outlineLevel="1" x14ac:dyDescent="0.35">
      <c r="A33" s="77"/>
      <c r="B33" s="115" t="s">
        <v>252</v>
      </c>
      <c r="C33" s="79" t="s">
        <v>218</v>
      </c>
      <c r="D33" s="81">
        <v>35334.911250000005</v>
      </c>
      <c r="E33" s="81"/>
      <c r="F33" s="82">
        <f t="shared" si="25"/>
        <v>-1</v>
      </c>
      <c r="G33" s="70">
        <f t="shared" si="36"/>
        <v>44628.83</v>
      </c>
      <c r="H33" s="81">
        <v>9250</v>
      </c>
      <c r="I33" s="81">
        <v>12940</v>
      </c>
      <c r="J33" s="70">
        <f t="shared" si="30"/>
        <v>22190</v>
      </c>
      <c r="K33" s="81">
        <v>11364</v>
      </c>
      <c r="L33" s="70">
        <f t="shared" si="31"/>
        <v>33554</v>
      </c>
      <c r="M33" s="81">
        <v>11074.83</v>
      </c>
      <c r="N33" s="62" t="e">
        <f>(G33-E33)/E33</f>
        <v>#DIV/0!</v>
      </c>
      <c r="O33" s="81">
        <v>47604.216479272422</v>
      </c>
      <c r="P33" s="81">
        <v>52364.638127199665</v>
      </c>
      <c r="Q33" s="83"/>
      <c r="S33" s="70">
        <f t="shared" si="37"/>
        <v>0</v>
      </c>
      <c r="T33" s="70"/>
      <c r="U33" s="81"/>
      <c r="V33" s="70">
        <f t="shared" si="35"/>
        <v>0</v>
      </c>
      <c r="W33" s="81"/>
      <c r="X33" s="71">
        <f t="shared" si="34"/>
        <v>0</v>
      </c>
      <c r="Y33" s="81"/>
      <c r="AKT33" s="49"/>
      <c r="AKU33" s="49"/>
    </row>
    <row r="34" spans="1:983" s="57" customFormat="1" x14ac:dyDescent="0.35">
      <c r="A34" s="58" t="s">
        <v>253</v>
      </c>
      <c r="B34" s="91" t="s">
        <v>254</v>
      </c>
      <c r="C34" s="60" t="s">
        <v>218</v>
      </c>
      <c r="D34" s="84">
        <v>3664420.3153499998</v>
      </c>
      <c r="E34" s="84"/>
      <c r="F34" s="62">
        <f t="shared" si="25"/>
        <v>-1</v>
      </c>
      <c r="G34" s="84">
        <f t="shared" si="36"/>
        <v>4421209</v>
      </c>
      <c r="H34" s="84">
        <v>1081798</v>
      </c>
      <c r="I34" s="84">
        <v>1096263.5</v>
      </c>
      <c r="J34" s="84">
        <f t="shared" si="30"/>
        <v>2178061.5</v>
      </c>
      <c r="K34" s="84">
        <v>1110874.2</v>
      </c>
      <c r="L34" s="84">
        <f t="shared" si="31"/>
        <v>3288935.7</v>
      </c>
      <c r="M34" s="84">
        <v>1132273.2999999998</v>
      </c>
      <c r="N34" s="62" t="e">
        <f>(G34-E34)/E34</f>
        <v>#DIV/0!</v>
      </c>
      <c r="O34" s="84">
        <v>4450000</v>
      </c>
      <c r="P34" s="84">
        <v>4800000</v>
      </c>
      <c r="Q34" s="85"/>
      <c r="S34" s="84">
        <f t="shared" si="37"/>
        <v>0</v>
      </c>
      <c r="T34" s="84"/>
      <c r="U34" s="84"/>
      <c r="V34" s="84">
        <f t="shared" si="35"/>
        <v>0</v>
      </c>
      <c r="W34" s="84"/>
      <c r="X34" s="71">
        <f t="shared" si="34"/>
        <v>0</v>
      </c>
      <c r="Y34" s="84"/>
      <c r="AC34" s="88">
        <f>G34</f>
        <v>4421209</v>
      </c>
      <c r="AKT34" s="66"/>
      <c r="AKU34" s="66"/>
    </row>
    <row r="35" spans="1:983" s="75" customFormat="1" x14ac:dyDescent="0.35">
      <c r="A35" s="105" t="s">
        <v>255</v>
      </c>
      <c r="B35" s="118" t="s">
        <v>256</v>
      </c>
      <c r="C35" s="107" t="s">
        <v>218</v>
      </c>
      <c r="D35" s="108">
        <f>SUM(D36:D39)+D41</f>
        <v>1080778.8036779</v>
      </c>
      <c r="E35" s="108">
        <f>SUM(E36:E39)+E41</f>
        <v>0</v>
      </c>
      <c r="F35" s="109">
        <f t="shared" si="25"/>
        <v>-1</v>
      </c>
      <c r="G35" s="108">
        <f t="shared" ref="G35:M35" si="38">SUM(G36:G39)+G41</f>
        <v>1314232.44655</v>
      </c>
      <c r="H35" s="108">
        <f t="shared" si="38"/>
        <v>329011.08424999996</v>
      </c>
      <c r="I35" s="108">
        <f t="shared" si="38"/>
        <v>328572.71230999997</v>
      </c>
      <c r="J35" s="108">
        <f t="shared" si="38"/>
        <v>657583.79655999993</v>
      </c>
      <c r="K35" s="108">
        <f t="shared" si="38"/>
        <v>328163.10543999996</v>
      </c>
      <c r="L35" s="108">
        <f t="shared" si="38"/>
        <v>985746.90199999977</v>
      </c>
      <c r="M35" s="108">
        <f t="shared" si="38"/>
        <v>328485.54454999999</v>
      </c>
      <c r="N35" s="109" t="e">
        <f>(G35-E35)/E35</f>
        <v>#DIV/0!</v>
      </c>
      <c r="O35" s="108">
        <f>SUM(O36:O39)+O41</f>
        <v>900000</v>
      </c>
      <c r="P35" s="108">
        <f>SUM(P36:P39)+P41</f>
        <v>900000</v>
      </c>
      <c r="Q35" s="110"/>
      <c r="S35" s="108">
        <f t="shared" ref="S35:Y35" si="39">SUM(S36:S39)+S41</f>
        <v>0</v>
      </c>
      <c r="T35" s="108">
        <f t="shared" si="39"/>
        <v>0</v>
      </c>
      <c r="U35" s="108">
        <f t="shared" si="39"/>
        <v>0</v>
      </c>
      <c r="V35" s="108">
        <f t="shared" si="39"/>
        <v>0</v>
      </c>
      <c r="W35" s="108">
        <f t="shared" si="39"/>
        <v>0</v>
      </c>
      <c r="X35" s="108">
        <f t="shared" si="39"/>
        <v>0</v>
      </c>
      <c r="Y35" s="108">
        <f t="shared" si="39"/>
        <v>0</v>
      </c>
      <c r="AC35" s="177">
        <f>G35*0.98</f>
        <v>1287947.7976190001</v>
      </c>
      <c r="AKT35" s="76"/>
      <c r="AKU35" s="76"/>
    </row>
    <row r="36" spans="1:983" s="75" customFormat="1" x14ac:dyDescent="0.35">
      <c r="A36" s="67" t="s">
        <v>257</v>
      </c>
      <c r="B36" s="119" t="s">
        <v>258</v>
      </c>
      <c r="C36" s="69" t="s">
        <v>218</v>
      </c>
      <c r="D36" s="70">
        <v>649385.49120000005</v>
      </c>
      <c r="E36" s="70"/>
      <c r="F36" s="73">
        <f t="shared" si="25"/>
        <v>-1</v>
      </c>
      <c r="G36" s="70">
        <f t="shared" ref="G36:G41" si="40">L36+M36</f>
        <v>765294.99600000004</v>
      </c>
      <c r="H36" s="70">
        <v>191325.03899999999</v>
      </c>
      <c r="I36" s="70">
        <v>191324.03899999999</v>
      </c>
      <c r="J36" s="70">
        <f t="shared" ref="J36:J41" si="41">H36+I36</f>
        <v>382649.07799999998</v>
      </c>
      <c r="K36" s="70">
        <v>191322.03899999999</v>
      </c>
      <c r="L36" s="70">
        <f t="shared" ref="L36:L41" si="42">J36+K36</f>
        <v>573971.11699999997</v>
      </c>
      <c r="M36" s="70">
        <v>191323.87900000002</v>
      </c>
      <c r="N36" s="73" t="e">
        <f>(G36-E36)/E36</f>
        <v>#DIV/0!</v>
      </c>
      <c r="O36" s="70">
        <v>600000</v>
      </c>
      <c r="P36" s="70">
        <v>600000</v>
      </c>
      <c r="Q36" s="117"/>
      <c r="S36" s="70">
        <f t="shared" ref="S36:S41" si="43">X36+Y36</f>
        <v>0</v>
      </c>
      <c r="T36" s="70"/>
      <c r="U36" s="70"/>
      <c r="V36" s="70">
        <f t="shared" ref="V36:V41" si="44">T36+U36</f>
        <v>0</v>
      </c>
      <c r="W36" s="70"/>
      <c r="X36" s="71">
        <f t="shared" si="34"/>
        <v>0</v>
      </c>
      <c r="Y36" s="70"/>
      <c r="AKT36" s="76"/>
      <c r="AKU36" s="76"/>
    </row>
    <row r="37" spans="1:983" s="75" customFormat="1" outlineLevel="1" x14ac:dyDescent="0.35">
      <c r="A37" s="67" t="s">
        <v>259</v>
      </c>
      <c r="B37" s="119" t="s">
        <v>260</v>
      </c>
      <c r="C37" s="69" t="s">
        <v>218</v>
      </c>
      <c r="D37" s="70">
        <v>224037.34064000001</v>
      </c>
      <c r="E37" s="70"/>
      <c r="F37" s="73">
        <f t="shared" si="25"/>
        <v>-1</v>
      </c>
      <c r="G37" s="70">
        <f t="shared" si="40"/>
        <v>235342.05124</v>
      </c>
      <c r="H37" s="70">
        <v>58954.462809999997</v>
      </c>
      <c r="I37" s="70">
        <v>58687.462809999997</v>
      </c>
      <c r="J37" s="70">
        <f t="shared" si="41"/>
        <v>117641.92561999999</v>
      </c>
      <c r="K37" s="70">
        <v>58668.462809999997</v>
      </c>
      <c r="L37" s="70">
        <f t="shared" si="42"/>
        <v>176310.38842999999</v>
      </c>
      <c r="M37" s="70">
        <v>59031.662810000002</v>
      </c>
      <c r="N37" s="73" t="e">
        <f>(G37-E37)/E37</f>
        <v>#DIV/0!</v>
      </c>
      <c r="O37" s="70">
        <v>50000</v>
      </c>
      <c r="P37" s="70">
        <v>50000</v>
      </c>
      <c r="Q37" s="117"/>
      <c r="S37" s="70">
        <f t="shared" si="43"/>
        <v>0</v>
      </c>
      <c r="T37" s="70"/>
      <c r="U37" s="70"/>
      <c r="V37" s="70">
        <f t="shared" si="44"/>
        <v>0</v>
      </c>
      <c r="W37" s="70"/>
      <c r="X37" s="71">
        <f t="shared" si="34"/>
        <v>0</v>
      </c>
      <c r="Y37" s="70"/>
      <c r="AKT37" s="76"/>
      <c r="AKU37" s="76"/>
    </row>
    <row r="38" spans="1:983" s="75" customFormat="1" outlineLevel="1" x14ac:dyDescent="0.35">
      <c r="A38" s="67" t="s">
        <v>261</v>
      </c>
      <c r="B38" s="119" t="s">
        <v>262</v>
      </c>
      <c r="C38" s="69" t="s">
        <v>218</v>
      </c>
      <c r="D38" s="70">
        <v>947.05811999999992</v>
      </c>
      <c r="E38" s="70"/>
      <c r="F38" s="73">
        <f t="shared" si="25"/>
        <v>-1</v>
      </c>
      <c r="G38" s="70">
        <f t="shared" si="40"/>
        <v>344.97019999999998</v>
      </c>
      <c r="H38" s="70">
        <v>86.492549999999994</v>
      </c>
      <c r="I38" s="70">
        <v>86.112549999999999</v>
      </c>
      <c r="J38" s="70">
        <f t="shared" si="41"/>
        <v>172.60509999999999</v>
      </c>
      <c r="K38" s="70">
        <v>85.922549999999987</v>
      </c>
      <c r="L38" s="70">
        <f t="shared" si="42"/>
        <v>258.52764999999999</v>
      </c>
      <c r="M38" s="70">
        <v>86.442549999999997</v>
      </c>
      <c r="N38" s="73" t="e">
        <f t="shared" ref="N38:N48" si="45">(G38-E38)/E38</f>
        <v>#DIV/0!</v>
      </c>
      <c r="O38" s="70"/>
      <c r="P38" s="70"/>
      <c r="Q38" s="117"/>
      <c r="S38" s="70">
        <f t="shared" si="43"/>
        <v>0</v>
      </c>
      <c r="T38" s="70"/>
      <c r="U38" s="70"/>
      <c r="V38" s="70">
        <f t="shared" si="44"/>
        <v>0</v>
      </c>
      <c r="W38" s="70"/>
      <c r="X38" s="71">
        <f t="shared" si="34"/>
        <v>0</v>
      </c>
      <c r="Y38" s="70"/>
      <c r="AKT38" s="76"/>
      <c r="AKU38" s="76"/>
    </row>
    <row r="39" spans="1:983" s="75" customFormat="1" outlineLevel="1" x14ac:dyDescent="0.35">
      <c r="A39" s="67" t="s">
        <v>263</v>
      </c>
      <c r="B39" s="119" t="s">
        <v>264</v>
      </c>
      <c r="C39" s="69" t="s">
        <v>218</v>
      </c>
      <c r="D39" s="70">
        <v>202543.29065999997</v>
      </c>
      <c r="E39" s="70"/>
      <c r="F39" s="73">
        <f t="shared" si="25"/>
        <v>-1</v>
      </c>
      <c r="G39" s="70">
        <f t="shared" si="40"/>
        <v>290217.39648</v>
      </c>
      <c r="H39" s="70">
        <v>72639.723957499999</v>
      </c>
      <c r="I39" s="70">
        <v>72594.723957499999</v>
      </c>
      <c r="J39" s="70">
        <f t="shared" si="41"/>
        <v>145234.447915</v>
      </c>
      <c r="K39" s="70">
        <v>72537.723957499999</v>
      </c>
      <c r="L39" s="70">
        <f t="shared" si="42"/>
        <v>217772.17187249998</v>
      </c>
      <c r="M39" s="70">
        <v>72445.2246075</v>
      </c>
      <c r="N39" s="73" t="e">
        <f t="shared" si="45"/>
        <v>#DIV/0!</v>
      </c>
      <c r="O39" s="70">
        <v>250000</v>
      </c>
      <c r="P39" s="70">
        <v>250000</v>
      </c>
      <c r="Q39" s="117"/>
      <c r="S39" s="70">
        <f t="shared" si="43"/>
        <v>0</v>
      </c>
      <c r="T39" s="70"/>
      <c r="U39" s="70"/>
      <c r="V39" s="70">
        <f t="shared" si="44"/>
        <v>0</v>
      </c>
      <c r="W39" s="70"/>
      <c r="X39" s="71">
        <f t="shared" si="34"/>
        <v>0</v>
      </c>
      <c r="Y39" s="70"/>
      <c r="AKT39" s="76"/>
      <c r="AKU39" s="76"/>
    </row>
    <row r="40" spans="1:983" s="123" customFormat="1" outlineLevel="1" x14ac:dyDescent="0.35">
      <c r="A40" s="120"/>
      <c r="B40" s="121" t="s">
        <v>265</v>
      </c>
      <c r="C40" s="122" t="s">
        <v>218</v>
      </c>
      <c r="D40" s="71">
        <v>167389.99699999997</v>
      </c>
      <c r="E40" s="71"/>
      <c r="F40" s="73">
        <f t="shared" si="25"/>
        <v>-1</v>
      </c>
      <c r="G40" s="71">
        <f t="shared" si="40"/>
        <v>256273.05900000001</v>
      </c>
      <c r="H40" s="71">
        <v>64068.264750000002</v>
      </c>
      <c r="I40" s="71">
        <v>64068.264750000002</v>
      </c>
      <c r="J40" s="71">
        <f t="shared" si="41"/>
        <v>128136.5295</v>
      </c>
      <c r="K40" s="71">
        <v>64068.264750000002</v>
      </c>
      <c r="L40" s="71">
        <f t="shared" si="42"/>
        <v>192204.79425000001</v>
      </c>
      <c r="M40" s="71">
        <v>64068.264750000002</v>
      </c>
      <c r="N40" s="73" t="e">
        <f t="shared" si="45"/>
        <v>#DIV/0!</v>
      </c>
      <c r="O40" s="71">
        <v>200000</v>
      </c>
      <c r="P40" s="71">
        <v>200000</v>
      </c>
      <c r="Q40" s="74"/>
      <c r="S40" s="71">
        <f t="shared" si="43"/>
        <v>0</v>
      </c>
      <c r="T40" s="71"/>
      <c r="U40" s="71"/>
      <c r="V40" s="71">
        <f t="shared" si="44"/>
        <v>0</v>
      </c>
      <c r="W40" s="70"/>
      <c r="X40" s="71">
        <f t="shared" si="34"/>
        <v>0</v>
      </c>
      <c r="Y40" s="71"/>
      <c r="AKT40" s="124"/>
      <c r="AKU40" s="124"/>
    </row>
    <row r="41" spans="1:983" s="75" customFormat="1" outlineLevel="1" x14ac:dyDescent="0.35">
      <c r="A41" s="67" t="s">
        <v>266</v>
      </c>
      <c r="B41" s="119" t="s">
        <v>267</v>
      </c>
      <c r="C41" s="69" t="s">
        <v>218</v>
      </c>
      <c r="D41" s="70">
        <v>3865.6230578999998</v>
      </c>
      <c r="E41" s="70"/>
      <c r="F41" s="73">
        <f t="shared" si="25"/>
        <v>-1</v>
      </c>
      <c r="G41" s="70">
        <f t="shared" si="40"/>
        <v>23033.032629999998</v>
      </c>
      <c r="H41" s="70">
        <v>6005.365932499999</v>
      </c>
      <c r="I41" s="70">
        <v>5880.3739924999991</v>
      </c>
      <c r="J41" s="70">
        <f t="shared" si="41"/>
        <v>11885.739924999998</v>
      </c>
      <c r="K41" s="70">
        <v>5548.9571224999991</v>
      </c>
      <c r="L41" s="70">
        <f t="shared" si="42"/>
        <v>17434.697047499998</v>
      </c>
      <c r="M41" s="70">
        <v>5598.3355824999999</v>
      </c>
      <c r="N41" s="73" t="e">
        <f t="shared" si="45"/>
        <v>#DIV/0!</v>
      </c>
      <c r="O41" s="70"/>
      <c r="P41" s="70"/>
      <c r="Q41" s="117"/>
      <c r="S41" s="70">
        <f t="shared" si="43"/>
        <v>0</v>
      </c>
      <c r="T41" s="70"/>
      <c r="U41" s="70"/>
      <c r="V41" s="70">
        <f t="shared" si="44"/>
        <v>0</v>
      </c>
      <c r="W41" s="70"/>
      <c r="X41" s="71">
        <f t="shared" si="34"/>
        <v>0</v>
      </c>
      <c r="Y41" s="70"/>
      <c r="AKT41" s="76"/>
      <c r="AKU41" s="76"/>
    </row>
    <row r="42" spans="1:983" s="57" customFormat="1" x14ac:dyDescent="0.35">
      <c r="A42" s="58" t="s">
        <v>268</v>
      </c>
      <c r="B42" s="59" t="s">
        <v>269</v>
      </c>
      <c r="C42" s="60" t="s">
        <v>218</v>
      </c>
      <c r="D42" s="84">
        <f t="shared" ref="D42:E42" si="46">SUM(D43:D46)</f>
        <v>336321.79823999997</v>
      </c>
      <c r="E42" s="84">
        <f t="shared" si="46"/>
        <v>0</v>
      </c>
      <c r="F42" s="62">
        <f t="shared" si="25"/>
        <v>-1</v>
      </c>
      <c r="G42" s="84">
        <f>SUM(G43:G46)</f>
        <v>392457.35593999992</v>
      </c>
      <c r="H42" s="84">
        <f t="shared" ref="H42:M42" si="47">SUM(H43:H46)</f>
        <v>92386.157639999976</v>
      </c>
      <c r="I42" s="84">
        <f t="shared" si="47"/>
        <v>98628.460639999976</v>
      </c>
      <c r="J42" s="84">
        <f t="shared" si="47"/>
        <v>191014.61827999997</v>
      </c>
      <c r="K42" s="84">
        <f t="shared" si="47"/>
        <v>98892.933639999988</v>
      </c>
      <c r="L42" s="84">
        <f t="shared" si="47"/>
        <v>289907.55191999994</v>
      </c>
      <c r="M42" s="84">
        <f t="shared" si="47"/>
        <v>102549.80402000001</v>
      </c>
      <c r="N42" s="62" t="e">
        <f t="shared" si="45"/>
        <v>#DIV/0!</v>
      </c>
      <c r="O42" s="84">
        <f t="shared" ref="O42:P42" si="48">SUM(O43:O46)</f>
        <v>406949.37587040005</v>
      </c>
      <c r="P42" s="84">
        <f t="shared" si="48"/>
        <v>447644.31345744012</v>
      </c>
      <c r="Q42" s="85"/>
      <c r="S42" s="84">
        <f>SUM(S43:S46)</f>
        <v>0</v>
      </c>
      <c r="T42" s="84">
        <f t="shared" ref="T42:Y42" si="49">SUM(T43:T46)</f>
        <v>0</v>
      </c>
      <c r="U42" s="84">
        <f t="shared" si="49"/>
        <v>0</v>
      </c>
      <c r="V42" s="84">
        <f t="shared" si="49"/>
        <v>0</v>
      </c>
      <c r="W42" s="84">
        <f t="shared" si="49"/>
        <v>0</v>
      </c>
      <c r="X42" s="84">
        <f t="shared" si="49"/>
        <v>0</v>
      </c>
      <c r="Y42" s="84">
        <f t="shared" si="49"/>
        <v>0</v>
      </c>
      <c r="AKT42" s="49"/>
      <c r="AKU42" s="49"/>
    </row>
    <row r="43" spans="1:983" s="57" customFormat="1" outlineLevel="1" x14ac:dyDescent="0.35">
      <c r="A43" s="77" t="s">
        <v>270</v>
      </c>
      <c r="B43" s="125" t="s">
        <v>271</v>
      </c>
      <c r="C43" s="79" t="s">
        <v>218</v>
      </c>
      <c r="D43" s="81">
        <v>180623.73904999997</v>
      </c>
      <c r="E43" s="81"/>
      <c r="F43" s="82">
        <f t="shared" si="25"/>
        <v>-1</v>
      </c>
      <c r="G43" s="81">
        <f t="shared" ref="G43:G46" si="50">L43+M43</f>
        <v>195126.88609999997</v>
      </c>
      <c r="H43" s="81">
        <v>49178.638899999998</v>
      </c>
      <c r="I43" s="81">
        <v>46228.477899999998</v>
      </c>
      <c r="J43" s="81">
        <f>H43+I43</f>
        <v>95407.116799999989</v>
      </c>
      <c r="K43" s="81">
        <v>47312.519899999999</v>
      </c>
      <c r="L43" s="81">
        <f>J43+K43</f>
        <v>142719.63669999997</v>
      </c>
      <c r="M43" s="81">
        <v>52407.249400000008</v>
      </c>
      <c r="N43" s="82" t="e">
        <f t="shared" si="45"/>
        <v>#DIV/0!</v>
      </c>
      <c r="O43" s="81">
        <v>202331.74404397345</v>
      </c>
      <c r="P43" s="81">
        <v>222564.91844837082</v>
      </c>
      <c r="Q43" s="83"/>
      <c r="S43" s="81">
        <f t="shared" ref="S43:S46" si="51">X43+Y43</f>
        <v>0</v>
      </c>
      <c r="T43" s="81"/>
      <c r="U43" s="81"/>
      <c r="V43" s="81">
        <f>T43+U43</f>
        <v>0</v>
      </c>
      <c r="W43" s="70"/>
      <c r="X43" s="71">
        <f t="shared" si="34"/>
        <v>0</v>
      </c>
      <c r="Y43" s="81"/>
      <c r="AKT43" s="49"/>
      <c r="AKU43" s="49"/>
    </row>
    <row r="44" spans="1:983" s="57" customFormat="1" outlineLevel="1" x14ac:dyDescent="0.35">
      <c r="A44" s="77" t="s">
        <v>272</v>
      </c>
      <c r="B44" s="125" t="s">
        <v>273</v>
      </c>
      <c r="C44" s="79" t="s">
        <v>218</v>
      </c>
      <c r="D44" s="81">
        <v>42412.680529999998</v>
      </c>
      <c r="E44" s="81"/>
      <c r="F44" s="82">
        <f t="shared" si="25"/>
        <v>-1</v>
      </c>
      <c r="G44" s="81">
        <f t="shared" si="50"/>
        <v>50878.980030000006</v>
      </c>
      <c r="H44" s="81">
        <v>11196.52</v>
      </c>
      <c r="I44" s="81">
        <v>13270.89</v>
      </c>
      <c r="J44" s="81">
        <f>H44+I44</f>
        <v>24467.41</v>
      </c>
      <c r="K44" s="81">
        <v>14019</v>
      </c>
      <c r="L44" s="81">
        <f>J44+K44</f>
        <v>38486.410000000003</v>
      </c>
      <c r="M44" s="81">
        <v>12392.570030000001</v>
      </c>
      <c r="N44" s="82" t="e">
        <f t="shared" si="45"/>
        <v>#DIV/0!</v>
      </c>
      <c r="O44" s="81">
        <v>52773.069030585058</v>
      </c>
      <c r="P44" s="81">
        <v>58050.375933643569</v>
      </c>
      <c r="Q44" s="83"/>
      <c r="S44" s="81">
        <f t="shared" si="51"/>
        <v>0</v>
      </c>
      <c r="T44" s="81"/>
      <c r="U44" s="81"/>
      <c r="V44" s="81">
        <f>T44+U44</f>
        <v>0</v>
      </c>
      <c r="W44" s="70"/>
      <c r="X44" s="71">
        <f t="shared" si="34"/>
        <v>0</v>
      </c>
      <c r="Y44" s="81"/>
      <c r="AKT44" s="49"/>
      <c r="AKU44" s="49"/>
    </row>
    <row r="45" spans="1:983" s="57" customFormat="1" outlineLevel="1" x14ac:dyDescent="0.35">
      <c r="A45" s="77" t="s">
        <v>274</v>
      </c>
      <c r="B45" s="125" t="s">
        <v>275</v>
      </c>
      <c r="C45" s="79" t="s">
        <v>218</v>
      </c>
      <c r="D45" s="81">
        <v>79915.423859999995</v>
      </c>
      <c r="E45" s="81"/>
      <c r="F45" s="82">
        <f t="shared" si="25"/>
        <v>-1</v>
      </c>
      <c r="G45" s="81">
        <f t="shared" si="50"/>
        <v>102948.37897999999</v>
      </c>
      <c r="H45" s="81">
        <v>21580.233</v>
      </c>
      <c r="I45" s="81">
        <v>28091.426999999996</v>
      </c>
      <c r="J45" s="81">
        <f>H45+I45</f>
        <v>49671.659999999996</v>
      </c>
      <c r="K45" s="81">
        <v>26826.648000000001</v>
      </c>
      <c r="L45" s="81">
        <f>J45+K45</f>
        <v>76498.30799999999</v>
      </c>
      <c r="M45" s="81">
        <v>26450.070980000004</v>
      </c>
      <c r="N45" s="82" t="e">
        <f t="shared" si="45"/>
        <v>#DIV/0!</v>
      </c>
      <c r="O45" s="81">
        <v>106733.49904506904</v>
      </c>
      <c r="P45" s="81">
        <v>117406.84894957596</v>
      </c>
      <c r="Q45" s="83"/>
      <c r="S45" s="81">
        <f t="shared" si="51"/>
        <v>0</v>
      </c>
      <c r="T45" s="81"/>
      <c r="U45" s="81"/>
      <c r="V45" s="81">
        <f>T45+U45</f>
        <v>0</v>
      </c>
      <c r="W45" s="70"/>
      <c r="X45" s="71">
        <f t="shared" si="34"/>
        <v>0</v>
      </c>
      <c r="Y45" s="81"/>
      <c r="AKT45" s="49"/>
      <c r="AKU45" s="49"/>
    </row>
    <row r="46" spans="1:983" s="57" customFormat="1" outlineLevel="1" x14ac:dyDescent="0.35">
      <c r="A46" s="77" t="s">
        <v>276</v>
      </c>
      <c r="B46" s="125" t="s">
        <v>277</v>
      </c>
      <c r="C46" s="79" t="s">
        <v>218</v>
      </c>
      <c r="D46" s="81">
        <v>33369.9548</v>
      </c>
      <c r="E46" s="81"/>
      <c r="F46" s="82">
        <f t="shared" si="25"/>
        <v>-1</v>
      </c>
      <c r="G46" s="81">
        <f t="shared" si="50"/>
        <v>43503.110829999954</v>
      </c>
      <c r="H46" s="81">
        <v>10430.76573999999</v>
      </c>
      <c r="I46" s="81">
        <v>11037.665739999989</v>
      </c>
      <c r="J46" s="81">
        <f>H46+I46</f>
        <v>21468.431479999977</v>
      </c>
      <c r="K46" s="81">
        <v>10734.76573999999</v>
      </c>
      <c r="L46" s="81">
        <f>J46+K46</f>
        <v>32203.197219999965</v>
      </c>
      <c r="M46" s="81">
        <v>11299.913609999991</v>
      </c>
      <c r="N46" s="82" t="e">
        <f t="shared" si="45"/>
        <v>#DIV/0!</v>
      </c>
      <c r="O46" s="81">
        <v>45111.063750772526</v>
      </c>
      <c r="P46" s="81">
        <v>49622.170125849785</v>
      </c>
      <c r="Q46" s="83"/>
      <c r="S46" s="81">
        <f t="shared" si="51"/>
        <v>0</v>
      </c>
      <c r="T46" s="81"/>
      <c r="U46" s="81"/>
      <c r="V46" s="81">
        <f>T46+U46</f>
        <v>0</v>
      </c>
      <c r="W46" s="70"/>
      <c r="X46" s="71">
        <f t="shared" si="34"/>
        <v>0</v>
      </c>
      <c r="Y46" s="81"/>
      <c r="AKT46" s="49"/>
      <c r="AKU46" s="49"/>
    </row>
    <row r="47" spans="1:983" s="57" customFormat="1" ht="45.75" x14ac:dyDescent="0.35">
      <c r="A47" s="58" t="s">
        <v>278</v>
      </c>
      <c r="B47" s="89" t="s">
        <v>279</v>
      </c>
      <c r="C47" s="60" t="s">
        <v>218</v>
      </c>
      <c r="D47" s="84">
        <f t="shared" ref="D47:E47" si="52">SUM(D48:D52)</f>
        <v>402300.35907999997</v>
      </c>
      <c r="E47" s="84">
        <f t="shared" si="52"/>
        <v>0</v>
      </c>
      <c r="F47" s="62">
        <f t="shared" si="25"/>
        <v>-1</v>
      </c>
      <c r="G47" s="84">
        <f>SUM(G48:G52)</f>
        <v>389451.11972800002</v>
      </c>
      <c r="H47" s="84">
        <f t="shared" ref="H47:M47" si="53">SUM(H48:H52)</f>
        <v>91276.073181999993</v>
      </c>
      <c r="I47" s="84">
        <f t="shared" si="53"/>
        <v>105506.29918199999</v>
      </c>
      <c r="J47" s="84">
        <f t="shared" si="53"/>
        <v>196782.37236400001</v>
      </c>
      <c r="K47" s="84">
        <f t="shared" si="53"/>
        <v>108161.70918199999</v>
      </c>
      <c r="L47" s="84">
        <f t="shared" si="53"/>
        <v>304944.08154599997</v>
      </c>
      <c r="M47" s="84">
        <f t="shared" si="53"/>
        <v>84507.038182000004</v>
      </c>
      <c r="N47" s="62" t="e">
        <f t="shared" si="45"/>
        <v>#DIV/0!</v>
      </c>
      <c r="O47" s="84">
        <f t="shared" ref="O47:P47" si="54">SUM(O48:O52)</f>
        <v>451522.90135265002</v>
      </c>
      <c r="P47" s="84">
        <f t="shared" si="54"/>
        <v>465782.27116460726</v>
      </c>
      <c r="Q47" s="85"/>
      <c r="R47" s="88"/>
      <c r="S47" s="84">
        <f>SUM(S48:S52)</f>
        <v>0</v>
      </c>
      <c r="T47" s="84">
        <f t="shared" ref="T47:Y47" si="55">SUM(T48:T52)</f>
        <v>0</v>
      </c>
      <c r="U47" s="84">
        <f t="shared" si="55"/>
        <v>0</v>
      </c>
      <c r="V47" s="84">
        <f t="shared" si="55"/>
        <v>0</v>
      </c>
      <c r="W47" s="84">
        <f t="shared" si="55"/>
        <v>0</v>
      </c>
      <c r="X47" s="84">
        <f t="shared" si="55"/>
        <v>0</v>
      </c>
      <c r="Y47" s="84">
        <f t="shared" si="55"/>
        <v>0</v>
      </c>
      <c r="AC47" s="88">
        <f>G47-G48</f>
        <v>309451.11972800002</v>
      </c>
      <c r="AKT47" s="49"/>
      <c r="AKU47" s="49"/>
    </row>
    <row r="48" spans="1:983" s="57" customFormat="1" outlineLevel="1" x14ac:dyDescent="0.35">
      <c r="A48" s="77" t="s">
        <v>280</v>
      </c>
      <c r="B48" s="125" t="s">
        <v>281</v>
      </c>
      <c r="C48" s="79" t="s">
        <v>218</v>
      </c>
      <c r="D48" s="81">
        <v>84221.385550000006</v>
      </c>
      <c r="E48" s="81"/>
      <c r="F48" s="82">
        <f t="shared" si="25"/>
        <v>-1</v>
      </c>
      <c r="G48" s="81">
        <f t="shared" ref="G48:G56" si="56">L48+M48</f>
        <v>80000</v>
      </c>
      <c r="H48" s="81">
        <v>20000</v>
      </c>
      <c r="I48" s="81">
        <v>20000</v>
      </c>
      <c r="J48" s="81">
        <f t="shared" ref="J48:J56" si="57">H48+I48</f>
        <v>40000</v>
      </c>
      <c r="K48" s="81">
        <v>20000</v>
      </c>
      <c r="L48" s="81">
        <f t="shared" ref="L48:L56" si="58">J48+K48</f>
        <v>60000</v>
      </c>
      <c r="M48" s="81">
        <v>20000</v>
      </c>
      <c r="N48" s="82" t="e">
        <f t="shared" si="45"/>
        <v>#DIV/0!</v>
      </c>
      <c r="O48" s="81">
        <v>100000</v>
      </c>
      <c r="P48" s="81">
        <v>100000</v>
      </c>
      <c r="Q48" s="83"/>
      <c r="S48" s="81">
        <f t="shared" ref="S48:S51" si="59">X48+Y48</f>
        <v>0</v>
      </c>
      <c r="T48" s="81"/>
      <c r="U48" s="81"/>
      <c r="V48" s="81">
        <f t="shared" ref="V48:V56" si="60">T48+U48</f>
        <v>0</v>
      </c>
      <c r="W48" s="81"/>
      <c r="X48" s="71">
        <f t="shared" si="34"/>
        <v>0</v>
      </c>
      <c r="Y48" s="81"/>
      <c r="AC48" s="177">
        <v>1600000</v>
      </c>
      <c r="AKT48" s="49"/>
      <c r="AKU48" s="49"/>
    </row>
    <row r="49" spans="1:983" s="57" customFormat="1" ht="46.5" outlineLevel="1" x14ac:dyDescent="0.35">
      <c r="A49" s="77" t="s">
        <v>282</v>
      </c>
      <c r="B49" s="125" t="s">
        <v>283</v>
      </c>
      <c r="C49" s="79" t="s">
        <v>218</v>
      </c>
      <c r="D49" s="81">
        <v>7390.5801000000001</v>
      </c>
      <c r="E49" s="81"/>
      <c r="F49" s="82"/>
      <c r="G49" s="81">
        <f t="shared" si="56"/>
        <v>8668.1999999999989</v>
      </c>
      <c r="H49" s="126">
        <v>2138.1</v>
      </c>
      <c r="I49" s="81">
        <v>2217.29</v>
      </c>
      <c r="J49" s="81">
        <f t="shared" si="57"/>
        <v>4355.3899999999994</v>
      </c>
      <c r="K49" s="81">
        <v>2224.31</v>
      </c>
      <c r="L49" s="81">
        <f t="shared" si="58"/>
        <v>6579.6999999999989</v>
      </c>
      <c r="M49" s="81">
        <v>2088.5</v>
      </c>
      <c r="N49" s="82" t="str">
        <f>IFERROR((G49-E49)/E49,"")</f>
        <v/>
      </c>
      <c r="O49" s="81"/>
      <c r="P49" s="81"/>
      <c r="Q49" s="83"/>
      <c r="S49" s="81">
        <f t="shared" si="59"/>
        <v>0</v>
      </c>
      <c r="T49" s="81"/>
      <c r="U49" s="81"/>
      <c r="V49" s="81">
        <f t="shared" si="60"/>
        <v>0</v>
      </c>
      <c r="W49" s="81"/>
      <c r="X49" s="71">
        <f t="shared" si="34"/>
        <v>0</v>
      </c>
      <c r="Y49" s="81"/>
      <c r="AKT49" s="49"/>
      <c r="AKU49" s="49"/>
    </row>
    <row r="50" spans="1:983" s="57" customFormat="1" ht="46.5" outlineLevel="1" x14ac:dyDescent="0.35">
      <c r="A50" s="77" t="s">
        <v>284</v>
      </c>
      <c r="B50" s="125" t="s">
        <v>285</v>
      </c>
      <c r="C50" s="79" t="s">
        <v>218</v>
      </c>
      <c r="D50" s="81">
        <v>2869.4067700000005</v>
      </c>
      <c r="E50" s="81"/>
      <c r="F50" s="82">
        <f t="shared" ref="F50:F66" si="61">(E50-D50)/D50</f>
        <v>-1</v>
      </c>
      <c r="G50" s="81">
        <f t="shared" si="56"/>
        <v>3207</v>
      </c>
      <c r="H50" s="126">
        <v>801.75</v>
      </c>
      <c r="I50" s="81">
        <v>801.75</v>
      </c>
      <c r="J50" s="81">
        <f t="shared" si="57"/>
        <v>1603.5</v>
      </c>
      <c r="K50" s="81">
        <v>801.75</v>
      </c>
      <c r="L50" s="81">
        <f t="shared" si="58"/>
        <v>2405.25</v>
      </c>
      <c r="M50" s="81">
        <v>801.75</v>
      </c>
      <c r="N50" s="82" t="e">
        <f t="shared" ref="N50:N75" si="62">(G50-E50)/E50</f>
        <v>#DIV/0!</v>
      </c>
      <c r="O50" s="81"/>
      <c r="P50" s="81"/>
      <c r="Q50" s="83"/>
      <c r="S50" s="81">
        <f t="shared" si="59"/>
        <v>0</v>
      </c>
      <c r="T50" s="81"/>
      <c r="U50" s="81"/>
      <c r="V50" s="81">
        <f t="shared" si="60"/>
        <v>0</v>
      </c>
      <c r="W50" s="81"/>
      <c r="X50" s="71">
        <f t="shared" si="34"/>
        <v>0</v>
      </c>
      <c r="Y50" s="81"/>
      <c r="AKT50" s="49"/>
      <c r="AKU50" s="49"/>
    </row>
    <row r="51" spans="1:983" s="57" customFormat="1" outlineLevel="1" x14ac:dyDescent="0.35">
      <c r="A51" s="77" t="s">
        <v>286</v>
      </c>
      <c r="B51" s="125" t="s">
        <v>287</v>
      </c>
      <c r="C51" s="79" t="s">
        <v>218</v>
      </c>
      <c r="D51" s="81">
        <v>29772.622029999999</v>
      </c>
      <c r="E51" s="81"/>
      <c r="F51" s="82">
        <f t="shared" si="61"/>
        <v>-1</v>
      </c>
      <c r="G51" s="81">
        <f t="shared" si="56"/>
        <v>29564</v>
      </c>
      <c r="H51" s="126">
        <v>7150.75</v>
      </c>
      <c r="I51" s="81">
        <v>7297.75</v>
      </c>
      <c r="J51" s="81">
        <f t="shared" si="57"/>
        <v>14448.5</v>
      </c>
      <c r="K51" s="81">
        <v>7474.75</v>
      </c>
      <c r="L51" s="81">
        <f t="shared" si="58"/>
        <v>21923.25</v>
      </c>
      <c r="M51" s="81">
        <v>7640.75</v>
      </c>
      <c r="N51" s="82" t="e">
        <f t="shared" si="62"/>
        <v>#DIV/0!</v>
      </c>
      <c r="O51" s="81">
        <v>39690.751570249988</v>
      </c>
      <c r="P51" s="81">
        <v>41476.835390911234</v>
      </c>
      <c r="Q51" s="83"/>
      <c r="S51" s="81">
        <f t="shared" si="59"/>
        <v>0</v>
      </c>
      <c r="T51" s="81"/>
      <c r="U51" s="81"/>
      <c r="V51" s="81">
        <f t="shared" si="60"/>
        <v>0</v>
      </c>
      <c r="W51" s="81"/>
      <c r="X51" s="71">
        <f t="shared" si="34"/>
        <v>0</v>
      </c>
      <c r="Y51" s="81"/>
      <c r="AKT51" s="49"/>
      <c r="AKU51" s="49"/>
    </row>
    <row r="52" spans="1:983" s="57" customFormat="1" outlineLevel="1" x14ac:dyDescent="0.35">
      <c r="A52" s="77" t="s">
        <v>288</v>
      </c>
      <c r="B52" s="125" t="s">
        <v>289</v>
      </c>
      <c r="C52" s="79" t="s">
        <v>218</v>
      </c>
      <c r="D52" s="81">
        <f t="shared" ref="D52:E52" si="63">D53+D54+D55+D56</f>
        <v>278046.36462999997</v>
      </c>
      <c r="E52" s="81">
        <f t="shared" si="63"/>
        <v>0</v>
      </c>
      <c r="F52" s="82">
        <f t="shared" si="61"/>
        <v>-1</v>
      </c>
      <c r="G52" s="81">
        <f>L52+M52</f>
        <v>268011.91972800001</v>
      </c>
      <c r="H52" s="126">
        <f>H53+H54+H55+H56</f>
        <v>61185.473182000002</v>
      </c>
      <c r="I52" s="81">
        <f>I53+I54+I55+I56</f>
        <v>75189.509181999994</v>
      </c>
      <c r="J52" s="81">
        <f t="shared" si="57"/>
        <v>136374.982364</v>
      </c>
      <c r="K52" s="81">
        <f>K53+K54+K55+K56</f>
        <v>77660.899181999994</v>
      </c>
      <c r="L52" s="81">
        <f t="shared" si="58"/>
        <v>214035.88154599999</v>
      </c>
      <c r="M52" s="81">
        <f>M53+M54+M55+M56</f>
        <v>53976.038182000004</v>
      </c>
      <c r="N52" s="82" t="e">
        <f t="shared" si="62"/>
        <v>#DIV/0!</v>
      </c>
      <c r="O52" s="81">
        <f>O53+O54+O55+O56</f>
        <v>311832.1497824</v>
      </c>
      <c r="P52" s="81">
        <f>P53+P54+P55+P56</f>
        <v>324305.43577369599</v>
      </c>
      <c r="Q52" s="83"/>
      <c r="S52" s="81">
        <f>X52+Y52</f>
        <v>0</v>
      </c>
      <c r="T52" s="81">
        <f>T53+T54+T55+T56</f>
        <v>0</v>
      </c>
      <c r="U52" s="81">
        <f>U53+U54+U55+U56</f>
        <v>0</v>
      </c>
      <c r="V52" s="81">
        <f t="shared" si="60"/>
        <v>0</v>
      </c>
      <c r="W52" s="81">
        <f>W53+W54+W55+W56</f>
        <v>0</v>
      </c>
      <c r="X52" s="81">
        <f>SUM(X53:X56)</f>
        <v>0</v>
      </c>
      <c r="Y52" s="81"/>
      <c r="AKT52" s="49"/>
      <c r="AKU52" s="49"/>
    </row>
    <row r="53" spans="1:983" s="132" customFormat="1" outlineLevel="1" x14ac:dyDescent="0.35">
      <c r="A53" s="127"/>
      <c r="B53" s="128" t="s">
        <v>290</v>
      </c>
      <c r="C53" s="129" t="s">
        <v>218</v>
      </c>
      <c r="D53" s="130">
        <v>1167.9380000000001</v>
      </c>
      <c r="E53" s="130"/>
      <c r="F53" s="82">
        <f t="shared" si="61"/>
        <v>-1</v>
      </c>
      <c r="G53" s="130">
        <f t="shared" si="56"/>
        <v>981.82572800000014</v>
      </c>
      <c r="H53" s="130">
        <v>245.45643200000004</v>
      </c>
      <c r="I53" s="130">
        <v>245.45643200000004</v>
      </c>
      <c r="J53" s="130">
        <f t="shared" si="57"/>
        <v>490.91286400000007</v>
      </c>
      <c r="K53" s="130">
        <v>245.45643200000004</v>
      </c>
      <c r="L53" s="130">
        <f t="shared" si="58"/>
        <v>736.36929600000008</v>
      </c>
      <c r="M53" s="130">
        <v>245.45643200000004</v>
      </c>
      <c r="N53" s="82" t="e">
        <f t="shared" si="62"/>
        <v>#DIV/0!</v>
      </c>
      <c r="O53" s="130"/>
      <c r="P53" s="130"/>
      <c r="Q53" s="131"/>
      <c r="S53" s="130">
        <f t="shared" ref="S53:S56" si="64">X53+Y53</f>
        <v>0</v>
      </c>
      <c r="T53" s="130"/>
      <c r="U53" s="130"/>
      <c r="V53" s="130">
        <f t="shared" si="60"/>
        <v>0</v>
      </c>
      <c r="W53" s="130"/>
      <c r="X53" s="71">
        <f t="shared" si="34"/>
        <v>0</v>
      </c>
      <c r="Y53" s="130"/>
      <c r="AKT53" s="133"/>
      <c r="AKU53" s="133"/>
    </row>
    <row r="54" spans="1:983" s="132" customFormat="1" ht="46.5" outlineLevel="1" x14ac:dyDescent="0.35">
      <c r="A54" s="127"/>
      <c r="B54" s="128" t="s">
        <v>291</v>
      </c>
      <c r="C54" s="129" t="s">
        <v>218</v>
      </c>
      <c r="D54" s="130">
        <v>20886.2</v>
      </c>
      <c r="E54" s="130"/>
      <c r="F54" s="82">
        <f t="shared" si="61"/>
        <v>-1</v>
      </c>
      <c r="G54" s="130">
        <f t="shared" si="56"/>
        <v>24274.156999999999</v>
      </c>
      <c r="H54" s="130">
        <v>4752.1317500000005</v>
      </c>
      <c r="I54" s="130">
        <v>5418.1317500000005</v>
      </c>
      <c r="J54" s="130">
        <f t="shared" si="57"/>
        <v>10170.263500000001</v>
      </c>
      <c r="K54" s="130">
        <v>8023.0517500000005</v>
      </c>
      <c r="L54" s="130">
        <f t="shared" si="58"/>
        <v>18193.31525</v>
      </c>
      <c r="M54" s="130">
        <v>6080.8417499999996</v>
      </c>
      <c r="N54" s="82" t="e">
        <f t="shared" si="62"/>
        <v>#DIV/0!</v>
      </c>
      <c r="O54" s="130"/>
      <c r="P54" s="130"/>
      <c r="Q54" s="131"/>
      <c r="S54" s="130">
        <f t="shared" si="64"/>
        <v>0</v>
      </c>
      <c r="T54" s="130"/>
      <c r="U54" s="130"/>
      <c r="V54" s="130">
        <f t="shared" si="60"/>
        <v>0</v>
      </c>
      <c r="W54" s="130"/>
      <c r="X54" s="71">
        <f t="shared" si="34"/>
        <v>0</v>
      </c>
      <c r="Y54" s="130"/>
      <c r="Z54" s="134"/>
      <c r="AKT54" s="133"/>
      <c r="AKU54" s="133"/>
    </row>
    <row r="55" spans="1:983" s="132" customFormat="1" outlineLevel="1" x14ac:dyDescent="0.35">
      <c r="A55" s="127"/>
      <c r="B55" s="128" t="s">
        <v>292</v>
      </c>
      <c r="C55" s="129" t="s">
        <v>218</v>
      </c>
      <c r="D55" s="130">
        <v>30639.22</v>
      </c>
      <c r="E55" s="130"/>
      <c r="F55" s="82">
        <f t="shared" si="61"/>
        <v>-1</v>
      </c>
      <c r="G55" s="130">
        <f t="shared" si="56"/>
        <v>10488.58</v>
      </c>
      <c r="H55" s="130">
        <v>2622.145</v>
      </c>
      <c r="I55" s="130">
        <v>2622.145</v>
      </c>
      <c r="J55" s="130">
        <f t="shared" si="57"/>
        <v>5244.29</v>
      </c>
      <c r="K55" s="130">
        <v>2622.145</v>
      </c>
      <c r="L55" s="130">
        <f t="shared" si="58"/>
        <v>7866.4349999999995</v>
      </c>
      <c r="M55" s="130">
        <v>2622.145</v>
      </c>
      <c r="N55" s="82" t="e">
        <f t="shared" si="62"/>
        <v>#DIV/0!</v>
      </c>
      <c r="O55" s="130"/>
      <c r="P55" s="130"/>
      <c r="Q55" s="131"/>
      <c r="S55" s="130">
        <f t="shared" si="64"/>
        <v>0</v>
      </c>
      <c r="T55" s="130"/>
      <c r="U55" s="130"/>
      <c r="V55" s="130">
        <f t="shared" si="60"/>
        <v>0</v>
      </c>
      <c r="W55" s="130"/>
      <c r="X55" s="71">
        <f t="shared" si="34"/>
        <v>0</v>
      </c>
      <c r="Y55" s="130"/>
      <c r="Z55" s="134"/>
      <c r="AKT55" s="133"/>
      <c r="AKU55" s="133"/>
    </row>
    <row r="56" spans="1:983" s="132" customFormat="1" outlineLevel="1" x14ac:dyDescent="0.35">
      <c r="A56" s="127"/>
      <c r="B56" s="128" t="s">
        <v>293</v>
      </c>
      <c r="C56" s="129" t="s">
        <v>218</v>
      </c>
      <c r="D56" s="130">
        <v>225353.00662999999</v>
      </c>
      <c r="E56" s="130"/>
      <c r="F56" s="82">
        <f t="shared" si="61"/>
        <v>-1</v>
      </c>
      <c r="G56" s="130">
        <f t="shared" si="56"/>
        <v>232267.35699999999</v>
      </c>
      <c r="H56" s="130">
        <v>53565.74</v>
      </c>
      <c r="I56" s="130">
        <v>66903.775999999998</v>
      </c>
      <c r="J56" s="130">
        <f t="shared" si="57"/>
        <v>120469.516</v>
      </c>
      <c r="K56" s="130">
        <v>66770.245999999999</v>
      </c>
      <c r="L56" s="130">
        <f t="shared" si="58"/>
        <v>187239.76199999999</v>
      </c>
      <c r="M56" s="130">
        <v>45027.595000000001</v>
      </c>
      <c r="N56" s="82" t="e">
        <f t="shared" si="62"/>
        <v>#DIV/0!</v>
      </c>
      <c r="O56" s="130">
        <v>311832.1497824</v>
      </c>
      <c r="P56" s="130">
        <v>324305.43577369599</v>
      </c>
      <c r="Q56" s="131"/>
      <c r="S56" s="130">
        <f t="shared" si="64"/>
        <v>0</v>
      </c>
      <c r="T56" s="130"/>
      <c r="U56" s="130"/>
      <c r="V56" s="130">
        <f t="shared" si="60"/>
        <v>0</v>
      </c>
      <c r="W56" s="130"/>
      <c r="X56" s="71">
        <f t="shared" si="34"/>
        <v>0</v>
      </c>
      <c r="Y56" s="130"/>
      <c r="AKT56" s="133"/>
      <c r="AKU56" s="133"/>
    </row>
    <row r="57" spans="1:983" s="57" customFormat="1" x14ac:dyDescent="0.35">
      <c r="A57" s="58" t="s">
        <v>294</v>
      </c>
      <c r="B57" s="91" t="s">
        <v>295</v>
      </c>
      <c r="C57" s="60" t="s">
        <v>218</v>
      </c>
      <c r="D57" s="84">
        <f t="shared" ref="D57:E57" si="65">SUM(D58:D62)</f>
        <v>291376.32487000001</v>
      </c>
      <c r="E57" s="84">
        <f t="shared" si="65"/>
        <v>0</v>
      </c>
      <c r="F57" s="62">
        <f t="shared" si="61"/>
        <v>-1</v>
      </c>
      <c r="G57" s="84">
        <f>SUM(G58:G62)</f>
        <v>308574.95224999997</v>
      </c>
      <c r="H57" s="84">
        <f t="shared" ref="H57:M57" si="66">SUM(H58:H62)</f>
        <v>77059.529129999981</v>
      </c>
      <c r="I57" s="84">
        <f t="shared" si="66"/>
        <v>76864.23268999999</v>
      </c>
      <c r="J57" s="84">
        <f t="shared" si="66"/>
        <v>153923.76181999999</v>
      </c>
      <c r="K57" s="84">
        <f t="shared" si="66"/>
        <v>77711.870899999994</v>
      </c>
      <c r="L57" s="84">
        <f t="shared" si="66"/>
        <v>231635.63271999997</v>
      </c>
      <c r="M57" s="84">
        <f t="shared" si="66"/>
        <v>76939.319529999993</v>
      </c>
      <c r="N57" s="62" t="e">
        <f t="shared" si="62"/>
        <v>#DIV/0!</v>
      </c>
      <c r="O57" s="84">
        <f t="shared" ref="O57:P57" si="67">SUM(O58:O62)</f>
        <v>315336.10493989993</v>
      </c>
      <c r="P57" s="84">
        <f t="shared" si="67"/>
        <v>329526.22966219543</v>
      </c>
      <c r="Q57" s="85"/>
      <c r="S57" s="84">
        <f>SUM(S58:S62)</f>
        <v>0</v>
      </c>
      <c r="T57" s="84">
        <f>SUM(T58:T62)</f>
        <v>0</v>
      </c>
      <c r="U57" s="84">
        <f t="shared" ref="U57:Y57" si="68">SUM(U58:U62)</f>
        <v>0</v>
      </c>
      <c r="V57" s="84">
        <f t="shared" si="68"/>
        <v>0</v>
      </c>
      <c r="W57" s="84">
        <f t="shared" si="68"/>
        <v>0</v>
      </c>
      <c r="X57" s="84">
        <f t="shared" si="68"/>
        <v>0</v>
      </c>
      <c r="Y57" s="84">
        <f t="shared" si="68"/>
        <v>0</v>
      </c>
      <c r="AKT57" s="49"/>
      <c r="AKU57" s="49"/>
    </row>
    <row r="58" spans="1:983" s="57" customFormat="1" outlineLevel="1" x14ac:dyDescent="0.35">
      <c r="A58" s="77" t="s">
        <v>296</v>
      </c>
      <c r="B58" s="135" t="s">
        <v>297</v>
      </c>
      <c r="C58" s="79" t="s">
        <v>218</v>
      </c>
      <c r="D58" s="81">
        <v>3454.6297900000004</v>
      </c>
      <c r="E58" s="81"/>
      <c r="F58" s="82">
        <f t="shared" si="61"/>
        <v>-1</v>
      </c>
      <c r="G58" s="81">
        <f t="shared" ref="G58:G62" si="69">L58+M58</f>
        <v>7270.9</v>
      </c>
      <c r="H58" s="136">
        <v>1817.7249999999999</v>
      </c>
      <c r="I58" s="81">
        <v>1817.7249999999999</v>
      </c>
      <c r="J58" s="81">
        <f>H58+I58</f>
        <v>3635.45</v>
      </c>
      <c r="K58" s="81">
        <v>1817.7249999999999</v>
      </c>
      <c r="L58" s="81">
        <f>J58+K58</f>
        <v>5453.1749999999993</v>
      </c>
      <c r="M58" s="81">
        <v>1817.7249999999999</v>
      </c>
      <c r="N58" s="82" t="e">
        <f t="shared" si="62"/>
        <v>#DIV/0!</v>
      </c>
      <c r="O58" s="81">
        <v>7430.2096975234381</v>
      </c>
      <c r="P58" s="81">
        <v>7764.569133911993</v>
      </c>
      <c r="Q58" s="83"/>
      <c r="S58" s="81">
        <f t="shared" ref="S58:S62" si="70">X58+Y58</f>
        <v>0</v>
      </c>
      <c r="T58" s="81"/>
      <c r="U58" s="81"/>
      <c r="V58" s="81">
        <f>T58+U58</f>
        <v>0</v>
      </c>
      <c r="W58" s="81"/>
      <c r="X58" s="71">
        <f t="shared" si="34"/>
        <v>0</v>
      </c>
      <c r="Y58" s="81"/>
      <c r="AKT58" s="49"/>
      <c r="AKU58" s="49"/>
    </row>
    <row r="59" spans="1:983" s="57" customFormat="1" outlineLevel="1" x14ac:dyDescent="0.35">
      <c r="A59" s="77" t="s">
        <v>298</v>
      </c>
      <c r="B59" s="135" t="s">
        <v>299</v>
      </c>
      <c r="C59" s="79" t="s">
        <v>218</v>
      </c>
      <c r="D59" s="81">
        <v>254311.77265</v>
      </c>
      <c r="E59" s="81"/>
      <c r="F59" s="82">
        <f t="shared" si="61"/>
        <v>-1</v>
      </c>
      <c r="G59" s="81">
        <f t="shared" si="69"/>
        <v>260000</v>
      </c>
      <c r="H59" s="136">
        <v>65000</v>
      </c>
      <c r="I59" s="81">
        <v>65000</v>
      </c>
      <c r="J59" s="81">
        <f>H59+I59</f>
        <v>130000</v>
      </c>
      <c r="K59" s="81">
        <v>65000</v>
      </c>
      <c r="L59" s="81">
        <f>J59+K59</f>
        <v>195000</v>
      </c>
      <c r="M59" s="81">
        <v>65000</v>
      </c>
      <c r="N59" s="82" t="e">
        <f t="shared" si="62"/>
        <v>#DIV/0!</v>
      </c>
      <c r="O59" s="81">
        <v>265696.75299565308</v>
      </c>
      <c r="P59" s="81">
        <v>277653.10688045749</v>
      </c>
      <c r="Q59" s="83"/>
      <c r="S59" s="81">
        <f t="shared" si="70"/>
        <v>0</v>
      </c>
      <c r="T59" s="81"/>
      <c r="U59" s="81"/>
      <c r="V59" s="81">
        <f>T59+U59</f>
        <v>0</v>
      </c>
      <c r="W59" s="81"/>
      <c r="X59" s="71">
        <f t="shared" si="34"/>
        <v>0</v>
      </c>
      <c r="Y59" s="81"/>
      <c r="AKT59" s="49"/>
      <c r="AKU59" s="49"/>
    </row>
    <row r="60" spans="1:983" s="57" customFormat="1" outlineLevel="1" x14ac:dyDescent="0.35">
      <c r="A60" s="77" t="s">
        <v>300</v>
      </c>
      <c r="B60" s="135" t="s">
        <v>301</v>
      </c>
      <c r="C60" s="79" t="s">
        <v>218</v>
      </c>
      <c r="D60" s="81">
        <v>9221.20831</v>
      </c>
      <c r="E60" s="81"/>
      <c r="F60" s="82">
        <f t="shared" si="61"/>
        <v>-1</v>
      </c>
      <c r="G60" s="81">
        <f t="shared" si="69"/>
        <v>8182.5269099999996</v>
      </c>
      <c r="H60" s="136">
        <v>2014.5482199999999</v>
      </c>
      <c r="I60" s="81">
        <v>2136.8458000000001</v>
      </c>
      <c r="J60" s="81">
        <f>H60+I60</f>
        <v>4151.3940199999997</v>
      </c>
      <c r="K60" s="81">
        <v>1983.92794</v>
      </c>
      <c r="L60" s="81">
        <f>J60+K60</f>
        <v>6135.3219599999993</v>
      </c>
      <c r="M60" s="81">
        <v>2047.2049500000001</v>
      </c>
      <c r="N60" s="82" t="e">
        <f t="shared" si="62"/>
        <v>#DIV/0!</v>
      </c>
      <c r="O60" s="81">
        <v>8366.5979173050764</v>
      </c>
      <c r="P60" s="81">
        <v>8743.0948235838059</v>
      </c>
      <c r="Q60" s="83"/>
      <c r="S60" s="81">
        <f t="shared" si="70"/>
        <v>0</v>
      </c>
      <c r="T60" s="81"/>
      <c r="U60" s="81"/>
      <c r="V60" s="81">
        <f>T60+U60</f>
        <v>0</v>
      </c>
      <c r="W60" s="81"/>
      <c r="X60" s="71">
        <f t="shared" si="34"/>
        <v>0</v>
      </c>
      <c r="Y60" s="81"/>
      <c r="AKT60" s="49"/>
      <c r="AKU60" s="49"/>
    </row>
    <row r="61" spans="1:983" s="57" customFormat="1" outlineLevel="1" x14ac:dyDescent="0.35">
      <c r="A61" s="77" t="s">
        <v>302</v>
      </c>
      <c r="B61" s="135" t="s">
        <v>303</v>
      </c>
      <c r="C61" s="79" t="s">
        <v>218</v>
      </c>
      <c r="D61" s="81">
        <v>23981.634279999998</v>
      </c>
      <c r="E61" s="81"/>
      <c r="F61" s="82">
        <f t="shared" si="61"/>
        <v>-1</v>
      </c>
      <c r="G61" s="81">
        <f t="shared" si="69"/>
        <v>32797.190139999962</v>
      </c>
      <c r="H61" s="136">
        <v>8160.1048799999899</v>
      </c>
      <c r="I61" s="81">
        <v>7834.0368799999897</v>
      </c>
      <c r="J61" s="81">
        <f>H61+I61</f>
        <v>15994.14175999998</v>
      </c>
      <c r="K61" s="81">
        <v>8814.0483799999911</v>
      </c>
      <c r="L61" s="81">
        <f>J61+K61</f>
        <v>24808.19013999997</v>
      </c>
      <c r="M61" s="81">
        <v>7988.99999999999</v>
      </c>
      <c r="N61" s="82" t="e">
        <f t="shared" si="62"/>
        <v>#DIV/0!</v>
      </c>
      <c r="O61" s="81">
        <v>33505.394770550156</v>
      </c>
      <c r="P61" s="81">
        <v>35013.137535224909</v>
      </c>
      <c r="Q61" s="83"/>
      <c r="S61" s="81">
        <f t="shared" si="70"/>
        <v>0</v>
      </c>
      <c r="T61" s="81"/>
      <c r="U61" s="81"/>
      <c r="V61" s="81">
        <f>T61+U61</f>
        <v>0</v>
      </c>
      <c r="W61" s="81"/>
      <c r="X61" s="71">
        <f t="shared" si="34"/>
        <v>0</v>
      </c>
      <c r="Y61" s="81"/>
      <c r="AKT61" s="49"/>
      <c r="AKU61" s="49"/>
    </row>
    <row r="62" spans="1:983" s="57" customFormat="1" outlineLevel="1" x14ac:dyDescent="0.35">
      <c r="A62" s="77" t="s">
        <v>304</v>
      </c>
      <c r="B62" s="135" t="s">
        <v>305</v>
      </c>
      <c r="C62" s="79" t="s">
        <v>218</v>
      </c>
      <c r="D62" s="81">
        <v>407.07983999999999</v>
      </c>
      <c r="E62" s="81"/>
      <c r="F62" s="82">
        <f t="shared" si="61"/>
        <v>-1</v>
      </c>
      <c r="G62" s="81">
        <f t="shared" si="69"/>
        <v>324.33519999999999</v>
      </c>
      <c r="H62" s="136">
        <v>67.151030000000006</v>
      </c>
      <c r="I62" s="81">
        <v>75.625010000000003</v>
      </c>
      <c r="J62" s="81">
        <f>H62+I62</f>
        <v>142.77604000000002</v>
      </c>
      <c r="K62" s="81">
        <v>96.169579999999996</v>
      </c>
      <c r="L62" s="81">
        <f>J62+K62</f>
        <v>238.94562000000002</v>
      </c>
      <c r="M62" s="81">
        <v>85.389579999999995</v>
      </c>
      <c r="N62" s="82" t="e">
        <f t="shared" si="62"/>
        <v>#DIV/0!</v>
      </c>
      <c r="O62" s="81">
        <v>337.14955886818564</v>
      </c>
      <c r="P62" s="81">
        <v>352.32128901725395</v>
      </c>
      <c r="Q62" s="83"/>
      <c r="S62" s="81">
        <f t="shared" si="70"/>
        <v>0</v>
      </c>
      <c r="T62" s="81"/>
      <c r="U62" s="81"/>
      <c r="V62" s="81">
        <f>T62+U62</f>
        <v>0</v>
      </c>
      <c r="W62" s="81"/>
      <c r="X62" s="71">
        <f t="shared" si="34"/>
        <v>0</v>
      </c>
      <c r="Y62" s="81"/>
      <c r="AKT62" s="49"/>
      <c r="AKU62" s="49"/>
    </row>
    <row r="63" spans="1:983" s="57" customFormat="1" x14ac:dyDescent="0.35">
      <c r="A63" s="58" t="s">
        <v>306</v>
      </c>
      <c r="B63" s="91" t="s">
        <v>307</v>
      </c>
      <c r="C63" s="60" t="s">
        <v>218</v>
      </c>
      <c r="D63" s="84">
        <f t="shared" ref="D63:E63" si="71">SUM(D64:D65)</f>
        <v>14843.900000000001</v>
      </c>
      <c r="E63" s="84">
        <f t="shared" si="71"/>
        <v>0</v>
      </c>
      <c r="F63" s="62">
        <f t="shared" si="61"/>
        <v>-1</v>
      </c>
      <c r="G63" s="84">
        <f t="shared" ref="G63:M63" si="72">SUM(G64:G65)</f>
        <v>14926.142870000001</v>
      </c>
      <c r="H63" s="84">
        <f t="shared" si="72"/>
        <v>3723.2557200000001</v>
      </c>
      <c r="I63" s="84">
        <f t="shared" si="72"/>
        <v>3722.2557200000001</v>
      </c>
      <c r="J63" s="84">
        <f t="shared" si="72"/>
        <v>7445.5114400000002</v>
      </c>
      <c r="K63" s="84">
        <f t="shared" si="72"/>
        <v>3729.2557200000001</v>
      </c>
      <c r="L63" s="84">
        <f t="shared" si="72"/>
        <v>11174.767160000001</v>
      </c>
      <c r="M63" s="84">
        <f t="shared" si="72"/>
        <v>3751.3757100000003</v>
      </c>
      <c r="N63" s="62" t="e">
        <f t="shared" si="62"/>
        <v>#DIV/0!</v>
      </c>
      <c r="O63" s="84">
        <f t="shared" ref="O63:P63" si="73">SUM(O64:O65)</f>
        <v>16750.069188273024</v>
      </c>
      <c r="P63" s="84">
        <f t="shared" si="73"/>
        <v>17503.822301745309</v>
      </c>
      <c r="Q63" s="85"/>
      <c r="S63" s="84">
        <f t="shared" ref="S63:Y63" si="74">SUM(S64:S65)</f>
        <v>0</v>
      </c>
      <c r="T63" s="84">
        <f t="shared" si="74"/>
        <v>0</v>
      </c>
      <c r="U63" s="84">
        <f t="shared" si="74"/>
        <v>0</v>
      </c>
      <c r="V63" s="84">
        <f t="shared" si="74"/>
        <v>0</v>
      </c>
      <c r="W63" s="84">
        <f t="shared" si="74"/>
        <v>0</v>
      </c>
      <c r="X63" s="84">
        <f t="shared" si="74"/>
        <v>0</v>
      </c>
      <c r="Y63" s="84">
        <f t="shared" si="74"/>
        <v>0</v>
      </c>
      <c r="AKT63" s="49"/>
      <c r="AKU63" s="49"/>
    </row>
    <row r="64" spans="1:983" s="37" customFormat="1" outlineLevel="1" x14ac:dyDescent="0.35">
      <c r="A64" s="77" t="s">
        <v>308</v>
      </c>
      <c r="B64" s="135" t="s">
        <v>309</v>
      </c>
      <c r="C64" s="79" t="s">
        <v>218</v>
      </c>
      <c r="D64" s="81">
        <v>6043.1989999999996</v>
      </c>
      <c r="E64" s="81"/>
      <c r="F64" s="82">
        <f t="shared" si="61"/>
        <v>-1</v>
      </c>
      <c r="G64" s="81">
        <f t="shared" ref="G64:G76" si="75">L64+M64</f>
        <v>6753.326070000001</v>
      </c>
      <c r="H64" s="136">
        <v>1681.7515200000003</v>
      </c>
      <c r="I64" s="81">
        <v>1680.7515200000003</v>
      </c>
      <c r="J64" s="81">
        <f>H64+I64</f>
        <v>3362.5030400000005</v>
      </c>
      <c r="K64" s="81">
        <v>1686.7515200000003</v>
      </c>
      <c r="L64" s="81">
        <f>J64+K64</f>
        <v>5049.2545600000012</v>
      </c>
      <c r="M64" s="81">
        <v>1704.0715100000002</v>
      </c>
      <c r="N64" s="82" t="e">
        <f t="shared" si="62"/>
        <v>#DIV/0!</v>
      </c>
      <c r="O64" s="81">
        <v>10050.041512963815</v>
      </c>
      <c r="P64" s="81">
        <v>10502.293381047186</v>
      </c>
      <c r="Q64" s="83"/>
      <c r="R64" s="83"/>
      <c r="S64" s="81">
        <f t="shared" ref="S64:S65" si="76">X64+Y64</f>
        <v>0</v>
      </c>
      <c r="T64" s="81"/>
      <c r="U64" s="81"/>
      <c r="V64" s="81">
        <f>T64+U64</f>
        <v>0</v>
      </c>
      <c r="W64" s="81"/>
      <c r="X64" s="71">
        <f t="shared" si="34"/>
        <v>0</v>
      </c>
      <c r="Y64" s="81"/>
      <c r="AKT64" s="49"/>
      <c r="AKU64" s="49"/>
    </row>
    <row r="65" spans="1:983" s="37" customFormat="1" outlineLevel="1" x14ac:dyDescent="0.35">
      <c r="A65" s="77" t="s">
        <v>310</v>
      </c>
      <c r="B65" s="135" t="s">
        <v>311</v>
      </c>
      <c r="C65" s="79" t="s">
        <v>218</v>
      </c>
      <c r="D65" s="81">
        <v>8800.7010000000009</v>
      </c>
      <c r="E65" s="81"/>
      <c r="F65" s="82">
        <f t="shared" si="61"/>
        <v>-1</v>
      </c>
      <c r="G65" s="81">
        <f t="shared" si="75"/>
        <v>8172.8168000000005</v>
      </c>
      <c r="H65" s="136">
        <v>2041.5041999999999</v>
      </c>
      <c r="I65" s="81">
        <v>2041.5041999999999</v>
      </c>
      <c r="J65" s="81">
        <f>H65+I65</f>
        <v>4083.0083999999997</v>
      </c>
      <c r="K65" s="81">
        <v>2042.5041999999999</v>
      </c>
      <c r="L65" s="81">
        <f>J65+K65</f>
        <v>6125.5126</v>
      </c>
      <c r="M65" s="81">
        <v>2047.3042</v>
      </c>
      <c r="N65" s="82" t="e">
        <f t="shared" si="62"/>
        <v>#DIV/0!</v>
      </c>
      <c r="O65" s="81">
        <v>6700.0276753092094</v>
      </c>
      <c r="P65" s="81">
        <v>7001.5289206981233</v>
      </c>
      <c r="Q65" s="83"/>
      <c r="R65" s="83"/>
      <c r="S65" s="81">
        <f t="shared" si="76"/>
        <v>0</v>
      </c>
      <c r="T65" s="81"/>
      <c r="U65" s="81"/>
      <c r="V65" s="81">
        <f>T65+U65</f>
        <v>0</v>
      </c>
      <c r="W65" s="81"/>
      <c r="X65" s="71">
        <f t="shared" si="34"/>
        <v>0</v>
      </c>
      <c r="Y65" s="81"/>
      <c r="AKT65" s="49"/>
      <c r="AKU65" s="49"/>
    </row>
    <row r="66" spans="1:983" s="57" customFormat="1" x14ac:dyDescent="0.35">
      <c r="A66" s="58" t="s">
        <v>312</v>
      </c>
      <c r="B66" s="91" t="s">
        <v>313</v>
      </c>
      <c r="C66" s="60" t="s">
        <v>218</v>
      </c>
      <c r="D66" s="84">
        <f>SUM(D67:D76)</f>
        <v>851193.6790011191</v>
      </c>
      <c r="E66" s="84">
        <f>SUM(E67:E76)</f>
        <v>0</v>
      </c>
      <c r="F66" s="62">
        <f t="shared" si="61"/>
        <v>-1</v>
      </c>
      <c r="G66" s="84">
        <f t="shared" si="75"/>
        <v>894700.61684479995</v>
      </c>
      <c r="H66" s="84">
        <f t="shared" ref="H66:M66" si="77">SUM(H67:H76)</f>
        <v>332517.76773070096</v>
      </c>
      <c r="I66" s="84">
        <f t="shared" si="77"/>
        <v>251117.7611606991</v>
      </c>
      <c r="J66" s="84">
        <f t="shared" si="77"/>
        <v>583635.52889140008</v>
      </c>
      <c r="K66" s="84">
        <f t="shared" si="77"/>
        <v>52271.155140699586</v>
      </c>
      <c r="L66" s="84">
        <f t="shared" si="77"/>
        <v>635906.68403209967</v>
      </c>
      <c r="M66" s="84">
        <f t="shared" si="77"/>
        <v>258793.93281270031</v>
      </c>
      <c r="N66" s="62" t="e">
        <f t="shared" si="62"/>
        <v>#DIV/0!</v>
      </c>
      <c r="O66" s="84">
        <f>SUM(O67:O76)</f>
        <v>966653.60258100671</v>
      </c>
      <c r="P66" s="84">
        <f>SUM(P67:P76)</f>
        <v>1023965.7147001374</v>
      </c>
      <c r="Q66" s="85"/>
      <c r="S66" s="84">
        <f t="shared" ref="S66:Y66" si="78">SUM(S67:S76)</f>
        <v>0</v>
      </c>
      <c r="T66" s="84">
        <f t="shared" si="78"/>
        <v>0</v>
      </c>
      <c r="U66" s="84">
        <f t="shared" si="78"/>
        <v>0</v>
      </c>
      <c r="V66" s="84">
        <f t="shared" si="78"/>
        <v>0</v>
      </c>
      <c r="W66" s="84">
        <f t="shared" si="78"/>
        <v>0</v>
      </c>
      <c r="X66" s="84">
        <f t="shared" si="78"/>
        <v>0</v>
      </c>
      <c r="Y66" s="84">
        <f t="shared" si="78"/>
        <v>0</v>
      </c>
      <c r="AKT66" s="49"/>
      <c r="AKU66" s="49"/>
    </row>
    <row r="67" spans="1:983" s="57" customFormat="1" outlineLevel="1" x14ac:dyDescent="0.35">
      <c r="A67" s="77" t="s">
        <v>314</v>
      </c>
      <c r="B67" s="125" t="s">
        <v>315</v>
      </c>
      <c r="C67" s="79" t="s">
        <v>218</v>
      </c>
      <c r="D67" s="81">
        <v>38574.33</v>
      </c>
      <c r="E67" s="81"/>
      <c r="F67" s="82">
        <f>(E67-D67)/D67</f>
        <v>-1</v>
      </c>
      <c r="G67" s="81">
        <f t="shared" si="75"/>
        <v>50000</v>
      </c>
      <c r="H67" s="81"/>
      <c r="I67" s="81">
        <v>15000</v>
      </c>
      <c r="J67" s="81">
        <f t="shared" ref="J67:J76" si="79">H67+I67</f>
        <v>15000</v>
      </c>
      <c r="K67" s="81">
        <v>15000</v>
      </c>
      <c r="L67" s="81">
        <f t="shared" ref="L67:L76" si="80">J67+K67</f>
        <v>30000</v>
      </c>
      <c r="M67" s="81">
        <v>20000</v>
      </c>
      <c r="N67" s="82" t="e">
        <f t="shared" si="62"/>
        <v>#DIV/0!</v>
      </c>
      <c r="O67" s="81">
        <v>44730.436024999995</v>
      </c>
      <c r="P67" s="81">
        <v>46743.305646124994</v>
      </c>
      <c r="Q67" s="83"/>
      <c r="S67" s="81">
        <f t="shared" ref="S67:S76" si="81">X67+Y67</f>
        <v>0</v>
      </c>
      <c r="T67" s="81"/>
      <c r="U67" s="81"/>
      <c r="V67" s="81">
        <f t="shared" ref="V67:V76" si="82">T67+U67</f>
        <v>0</v>
      </c>
      <c r="W67" s="81"/>
      <c r="X67" s="71">
        <f t="shared" si="34"/>
        <v>0</v>
      </c>
      <c r="Y67" s="81"/>
      <c r="AKT67" s="49"/>
      <c r="AKU67" s="49"/>
    </row>
    <row r="68" spans="1:983" s="57" customFormat="1" outlineLevel="1" x14ac:dyDescent="0.35">
      <c r="A68" s="77" t="s">
        <v>316</v>
      </c>
      <c r="B68" s="125" t="s">
        <v>317</v>
      </c>
      <c r="C68" s="79" t="s">
        <v>218</v>
      </c>
      <c r="D68" s="81">
        <v>100069.18938</v>
      </c>
      <c r="E68" s="81"/>
      <c r="F68" s="82">
        <f t="shared" ref="F68:F76" si="83">(E68-D68)/D68</f>
        <v>-1</v>
      </c>
      <c r="G68" s="81">
        <f t="shared" si="75"/>
        <v>80642.531620000023</v>
      </c>
      <c r="H68" s="81">
        <v>18833.699999999997</v>
      </c>
      <c r="I68" s="81">
        <v>19916.112740000011</v>
      </c>
      <c r="J68" s="81">
        <f t="shared" si="79"/>
        <v>38749.812740000008</v>
      </c>
      <c r="K68" s="81">
        <v>21925.350000000006</v>
      </c>
      <c r="L68" s="81">
        <f t="shared" si="80"/>
        <v>60675.162740000014</v>
      </c>
      <c r="M68" s="81">
        <v>19967.368880000009</v>
      </c>
      <c r="N68" s="82" t="e">
        <f t="shared" si="62"/>
        <v>#DIV/0!</v>
      </c>
      <c r="O68" s="81">
        <v>121083.7191498</v>
      </c>
      <c r="P68" s="81">
        <v>133192.09106478002</v>
      </c>
      <c r="Q68" s="83"/>
      <c r="S68" s="81">
        <f t="shared" si="81"/>
        <v>0</v>
      </c>
      <c r="T68" s="81"/>
      <c r="U68" s="81"/>
      <c r="V68" s="81">
        <f t="shared" si="82"/>
        <v>0</v>
      </c>
      <c r="W68" s="81"/>
      <c r="X68" s="71">
        <f t="shared" si="34"/>
        <v>0</v>
      </c>
      <c r="Y68" s="81"/>
      <c r="AKT68" s="49"/>
      <c r="AKU68" s="49"/>
    </row>
    <row r="69" spans="1:983" s="75" customFormat="1" ht="46.5" outlineLevel="1" x14ac:dyDescent="0.35">
      <c r="A69" s="67" t="s">
        <v>318</v>
      </c>
      <c r="B69" s="137" t="s">
        <v>319</v>
      </c>
      <c r="C69" s="69" t="s">
        <v>218</v>
      </c>
      <c r="D69" s="70">
        <v>47504.885933000005</v>
      </c>
      <c r="E69" s="70"/>
      <c r="F69" s="73">
        <f t="shared" si="83"/>
        <v>-1</v>
      </c>
      <c r="G69" s="70">
        <f t="shared" si="75"/>
        <v>54283.462599999999</v>
      </c>
      <c r="H69" s="70">
        <v>13273.254400000002</v>
      </c>
      <c r="I69" s="70">
        <v>13723.9854</v>
      </c>
      <c r="J69" s="70">
        <f t="shared" si="79"/>
        <v>26997.239800000003</v>
      </c>
      <c r="K69" s="70">
        <v>13870.545399999999</v>
      </c>
      <c r="L69" s="70">
        <f t="shared" si="80"/>
        <v>40867.785199999998</v>
      </c>
      <c r="M69" s="70">
        <v>13415.6774</v>
      </c>
      <c r="N69" s="73" t="e">
        <f t="shared" si="62"/>
        <v>#DIV/0!</v>
      </c>
      <c r="O69" s="70">
        <v>56227.637777299999</v>
      </c>
      <c r="P69" s="70">
        <v>58757.881477278497</v>
      </c>
      <c r="Q69" s="117"/>
      <c r="S69" s="70">
        <f t="shared" si="81"/>
        <v>0</v>
      </c>
      <c r="T69" s="70"/>
      <c r="U69" s="70"/>
      <c r="V69" s="70">
        <f t="shared" si="82"/>
        <v>0</v>
      </c>
      <c r="W69" s="70"/>
      <c r="X69" s="71">
        <f t="shared" si="34"/>
        <v>0</v>
      </c>
      <c r="Y69" s="70"/>
      <c r="AKT69" s="76"/>
      <c r="AKU69" s="76"/>
    </row>
    <row r="70" spans="1:983" s="57" customFormat="1" outlineLevel="1" x14ac:dyDescent="0.35">
      <c r="A70" s="77" t="s">
        <v>320</v>
      </c>
      <c r="B70" s="125" t="s">
        <v>321</v>
      </c>
      <c r="C70" s="79" t="s">
        <v>218</v>
      </c>
      <c r="D70" s="81">
        <v>121549.142746</v>
      </c>
      <c r="E70" s="81"/>
      <c r="F70" s="82">
        <f t="shared" si="83"/>
        <v>-1</v>
      </c>
      <c r="G70" s="81">
        <f t="shared" si="75"/>
        <v>153590.7450852</v>
      </c>
      <c r="H70" s="81">
        <v>47964.919691299998</v>
      </c>
      <c r="I70" s="81">
        <v>27033.798691299999</v>
      </c>
      <c r="J70" s="81">
        <f t="shared" si="79"/>
        <v>74998.718382599996</v>
      </c>
      <c r="K70" s="81">
        <v>22552.380691300001</v>
      </c>
      <c r="L70" s="81">
        <f t="shared" si="80"/>
        <v>97551.099073899997</v>
      </c>
      <c r="M70" s="81">
        <v>56039.646011299999</v>
      </c>
      <c r="N70" s="82" t="e">
        <f t="shared" si="62"/>
        <v>#DIV/0!</v>
      </c>
      <c r="O70" s="81">
        <v>147074.46272266001</v>
      </c>
      <c r="P70" s="81">
        <v>161781.90899492602</v>
      </c>
      <c r="Q70" s="83"/>
      <c r="R70" s="88"/>
      <c r="S70" s="81">
        <f t="shared" si="81"/>
        <v>0</v>
      </c>
      <c r="T70" s="81"/>
      <c r="U70" s="81"/>
      <c r="V70" s="81">
        <f t="shared" si="82"/>
        <v>0</v>
      </c>
      <c r="W70" s="81"/>
      <c r="X70" s="71">
        <f t="shared" si="34"/>
        <v>0</v>
      </c>
      <c r="Y70" s="81"/>
      <c r="AKT70" s="49"/>
      <c r="AKU70" s="49"/>
    </row>
    <row r="71" spans="1:983" s="37" customFormat="1" ht="46.5" outlineLevel="1" x14ac:dyDescent="0.35">
      <c r="A71" s="77" t="s">
        <v>322</v>
      </c>
      <c r="B71" s="125" t="s">
        <v>323</v>
      </c>
      <c r="C71" s="79" t="s">
        <v>218</v>
      </c>
      <c r="D71" s="81">
        <v>46756.499694999999</v>
      </c>
      <c r="E71" s="81"/>
      <c r="F71" s="82">
        <f t="shared" si="83"/>
        <v>-1</v>
      </c>
      <c r="G71" s="81">
        <f t="shared" si="75"/>
        <v>48925.295600000005</v>
      </c>
      <c r="H71" s="81">
        <v>10729.823900000001</v>
      </c>
      <c r="I71" s="81">
        <v>14084.323900000001</v>
      </c>
      <c r="J71" s="81">
        <f t="shared" si="79"/>
        <v>24814.147800000002</v>
      </c>
      <c r="K71" s="81">
        <v>14044.823900000001</v>
      </c>
      <c r="L71" s="81">
        <f t="shared" si="80"/>
        <v>38858.971700000002</v>
      </c>
      <c r="M71" s="81">
        <v>10066.323900000001</v>
      </c>
      <c r="N71" s="82" t="e">
        <f t="shared" si="62"/>
        <v>#DIV/0!</v>
      </c>
      <c r="O71" s="81">
        <v>61168.379343325825</v>
      </c>
      <c r="P71" s="81">
        <v>63920.956413775486</v>
      </c>
      <c r="Q71" s="83"/>
      <c r="S71" s="81">
        <f t="shared" si="81"/>
        <v>0</v>
      </c>
      <c r="T71" s="81"/>
      <c r="U71" s="81"/>
      <c r="V71" s="81">
        <f t="shared" si="82"/>
        <v>0</v>
      </c>
      <c r="W71" s="81"/>
      <c r="X71" s="71">
        <f t="shared" si="34"/>
        <v>0</v>
      </c>
      <c r="Y71" s="81"/>
      <c r="AKT71" s="49"/>
      <c r="AKU71" s="49"/>
    </row>
    <row r="72" spans="1:983" s="37" customFormat="1" outlineLevel="1" x14ac:dyDescent="0.35">
      <c r="A72" s="77" t="s">
        <v>324</v>
      </c>
      <c r="B72" s="125" t="s">
        <v>149</v>
      </c>
      <c r="C72" s="79" t="s">
        <v>218</v>
      </c>
      <c r="D72" s="81">
        <v>63313.066955919996</v>
      </c>
      <c r="E72" s="81"/>
      <c r="F72" s="82">
        <f t="shared" si="83"/>
        <v>-1</v>
      </c>
      <c r="G72" s="81">
        <f t="shared" si="75"/>
        <v>66363.579250400013</v>
      </c>
      <c r="H72" s="81">
        <v>16330.128272600003</v>
      </c>
      <c r="I72" s="81">
        <v>16636.108272600002</v>
      </c>
      <c r="J72" s="81">
        <f t="shared" si="79"/>
        <v>32966.236545200009</v>
      </c>
      <c r="K72" s="81">
        <v>16734.118272600001</v>
      </c>
      <c r="L72" s="81">
        <f t="shared" si="80"/>
        <v>49700.354817800006</v>
      </c>
      <c r="M72" s="81">
        <v>16663.2244326</v>
      </c>
      <c r="N72" s="82" t="e">
        <f t="shared" si="62"/>
        <v>#DIV/0!</v>
      </c>
      <c r="O72" s="81">
        <v>74346.892408623986</v>
      </c>
      <c r="P72" s="81">
        <v>77692.502567012067</v>
      </c>
      <c r="Q72" s="83"/>
      <c r="S72" s="81">
        <f t="shared" si="81"/>
        <v>0</v>
      </c>
      <c r="T72" s="81"/>
      <c r="U72" s="81"/>
      <c r="V72" s="81">
        <f t="shared" si="82"/>
        <v>0</v>
      </c>
      <c r="W72" s="81"/>
      <c r="X72" s="71">
        <f t="shared" si="34"/>
        <v>0</v>
      </c>
      <c r="Y72" s="81"/>
      <c r="AKT72" s="49"/>
      <c r="AKU72" s="49"/>
    </row>
    <row r="73" spans="1:983" s="37" customFormat="1" outlineLevel="1" x14ac:dyDescent="0.35">
      <c r="A73" s="77" t="s">
        <v>325</v>
      </c>
      <c r="B73" s="125" t="s">
        <v>326</v>
      </c>
      <c r="C73" s="79" t="s">
        <v>218</v>
      </c>
      <c r="D73" s="81">
        <v>175583.84450000001</v>
      </c>
      <c r="E73" s="81"/>
      <c r="F73" s="82">
        <f t="shared" si="83"/>
        <v>-1</v>
      </c>
      <c r="G73" s="81">
        <f t="shared" si="75"/>
        <v>203195.90555200001</v>
      </c>
      <c r="H73" s="81">
        <v>50355.766349999998</v>
      </c>
      <c r="I73" s="81">
        <v>50817.41635</v>
      </c>
      <c r="J73" s="81">
        <f t="shared" si="79"/>
        <v>101173.1827</v>
      </c>
      <c r="K73" s="81">
        <v>51658.476430000002</v>
      </c>
      <c r="L73" s="81">
        <f t="shared" si="80"/>
        <v>152831.65913000001</v>
      </c>
      <c r="M73" s="81">
        <v>50364.246421999997</v>
      </c>
      <c r="N73" s="82" t="e">
        <f t="shared" si="62"/>
        <v>#DIV/0!</v>
      </c>
      <c r="O73" s="81">
        <v>175651.36073429996</v>
      </c>
      <c r="P73" s="81">
        <v>183555.67196734346</v>
      </c>
      <c r="Q73" s="83"/>
      <c r="S73" s="81">
        <f t="shared" si="81"/>
        <v>0</v>
      </c>
      <c r="T73" s="81"/>
      <c r="U73" s="81"/>
      <c r="V73" s="81">
        <f t="shared" si="82"/>
        <v>0</v>
      </c>
      <c r="W73" s="81"/>
      <c r="X73" s="71">
        <f t="shared" si="34"/>
        <v>0</v>
      </c>
      <c r="Y73" s="81"/>
      <c r="AKT73" s="49"/>
      <c r="AKU73" s="49"/>
    </row>
    <row r="74" spans="1:983" s="37" customFormat="1" outlineLevel="1" x14ac:dyDescent="0.35">
      <c r="A74" s="77" t="s">
        <v>327</v>
      </c>
      <c r="B74" s="125" t="s">
        <v>328</v>
      </c>
      <c r="C74" s="79" t="s">
        <v>218</v>
      </c>
      <c r="D74" s="81">
        <v>0</v>
      </c>
      <c r="E74" s="81"/>
      <c r="F74" s="82" t="e">
        <f t="shared" si="83"/>
        <v>#DIV/0!</v>
      </c>
      <c r="G74" s="81">
        <f t="shared" si="75"/>
        <v>0</v>
      </c>
      <c r="H74" s="81"/>
      <c r="I74" s="81"/>
      <c r="J74" s="81">
        <f t="shared" si="79"/>
        <v>0</v>
      </c>
      <c r="K74" s="81"/>
      <c r="L74" s="81">
        <f t="shared" si="80"/>
        <v>0</v>
      </c>
      <c r="M74" s="81"/>
      <c r="N74" s="82" t="e">
        <f t="shared" si="62"/>
        <v>#DIV/0!</v>
      </c>
      <c r="O74" s="81"/>
      <c r="P74" s="81"/>
      <c r="Q74" s="83"/>
      <c r="S74" s="81">
        <f t="shared" si="81"/>
        <v>0</v>
      </c>
      <c r="T74" s="81"/>
      <c r="U74" s="81"/>
      <c r="V74" s="81">
        <f t="shared" si="82"/>
        <v>0</v>
      </c>
      <c r="W74" s="81"/>
      <c r="X74" s="71">
        <f t="shared" si="34"/>
        <v>0</v>
      </c>
      <c r="Y74" s="81"/>
      <c r="AKT74" s="49"/>
      <c r="AKU74" s="49"/>
    </row>
    <row r="75" spans="1:983" s="37" customFormat="1" outlineLevel="1" x14ac:dyDescent="0.35">
      <c r="A75" s="77" t="s">
        <v>329</v>
      </c>
      <c r="B75" s="125" t="s">
        <v>330</v>
      </c>
      <c r="C75" s="79" t="s">
        <v>218</v>
      </c>
      <c r="D75" s="81">
        <v>92120.313379999992</v>
      </c>
      <c r="E75" s="81"/>
      <c r="F75" s="82">
        <f t="shared" si="83"/>
        <v>-1</v>
      </c>
      <c r="G75" s="81">
        <f t="shared" si="75"/>
        <v>100467.01122720001</v>
      </c>
      <c r="H75" s="81">
        <v>25349.6286368</v>
      </c>
      <c r="I75" s="81">
        <v>25092.269656800003</v>
      </c>
      <c r="J75" s="81">
        <f t="shared" si="79"/>
        <v>50441.898293600003</v>
      </c>
      <c r="K75" s="81">
        <v>25077.209646800002</v>
      </c>
      <c r="L75" s="81">
        <f t="shared" si="80"/>
        <v>75519.107940400005</v>
      </c>
      <c r="M75" s="81">
        <v>24947.903286800003</v>
      </c>
      <c r="N75" s="82" t="e">
        <f t="shared" si="62"/>
        <v>#DIV/0!</v>
      </c>
      <c r="O75" s="81">
        <v>99170.714419996992</v>
      </c>
      <c r="P75" s="81">
        <v>103633.39656889685</v>
      </c>
      <c r="Q75" s="83"/>
      <c r="S75" s="81">
        <f t="shared" si="81"/>
        <v>0</v>
      </c>
      <c r="T75" s="81"/>
      <c r="U75" s="81"/>
      <c r="V75" s="81">
        <f t="shared" si="82"/>
        <v>0</v>
      </c>
      <c r="W75" s="81"/>
      <c r="X75" s="71">
        <f t="shared" si="34"/>
        <v>0</v>
      </c>
      <c r="Y75" s="81"/>
      <c r="AKT75" s="49"/>
      <c r="AKU75" s="49"/>
    </row>
    <row r="76" spans="1:983" s="37" customFormat="1" outlineLevel="1" x14ac:dyDescent="0.35">
      <c r="A76" s="77" t="s">
        <v>331</v>
      </c>
      <c r="B76" s="125" t="s">
        <v>332</v>
      </c>
      <c r="C76" s="79" t="s">
        <v>218</v>
      </c>
      <c r="D76" s="81">
        <v>165722.40641119902</v>
      </c>
      <c r="E76" s="81"/>
      <c r="F76" s="82">
        <f t="shared" si="83"/>
        <v>-1</v>
      </c>
      <c r="G76" s="81">
        <f t="shared" si="75"/>
        <v>137232.08590999991</v>
      </c>
      <c r="H76" s="81">
        <v>149680.54648000095</v>
      </c>
      <c r="I76" s="81">
        <v>68813.74614999909</v>
      </c>
      <c r="J76" s="81">
        <f t="shared" si="79"/>
        <v>218494.29263000004</v>
      </c>
      <c r="K76" s="81">
        <v>-128591.74920000043</v>
      </c>
      <c r="L76" s="81">
        <f t="shared" si="80"/>
        <v>89902.543429999612</v>
      </c>
      <c r="M76" s="81">
        <v>47329.542480000295</v>
      </c>
      <c r="N76" s="82" t="e">
        <f>(G76-E76)/E76</f>
        <v>#DIV/0!</v>
      </c>
      <c r="O76" s="81">
        <v>187200</v>
      </c>
      <c r="P76" s="81">
        <v>194688</v>
      </c>
      <c r="Q76" s="83"/>
      <c r="S76" s="81">
        <f t="shared" si="81"/>
        <v>0</v>
      </c>
      <c r="T76" s="81"/>
      <c r="U76" s="81"/>
      <c r="V76" s="81">
        <f t="shared" si="82"/>
        <v>0</v>
      </c>
      <c r="W76" s="81"/>
      <c r="X76" s="71">
        <f t="shared" si="34"/>
        <v>0</v>
      </c>
      <c r="Y76" s="81"/>
      <c r="AKT76" s="49"/>
      <c r="AKU76" s="49"/>
    </row>
    <row r="77" spans="1:983" s="57" customFormat="1" x14ac:dyDescent="0.35">
      <c r="A77" s="77"/>
      <c r="B77" s="138"/>
      <c r="C77" s="79"/>
      <c r="D77" s="138"/>
      <c r="E77" s="138"/>
      <c r="F77" s="139"/>
      <c r="G77" s="138"/>
      <c r="H77" s="138"/>
      <c r="I77" s="138"/>
      <c r="J77" s="138"/>
      <c r="K77" s="138"/>
      <c r="L77" s="138"/>
      <c r="M77" s="138"/>
      <c r="N77" s="138"/>
      <c r="O77" s="138"/>
      <c r="P77" s="138"/>
      <c r="Q77" s="140"/>
      <c r="S77" s="138"/>
      <c r="T77" s="138"/>
      <c r="U77" s="138"/>
      <c r="V77" s="138"/>
      <c r="W77" s="138"/>
      <c r="X77" s="138"/>
      <c r="Y77" s="138"/>
      <c r="AKT77" s="49"/>
      <c r="AKU77" s="49"/>
    </row>
    <row r="78" spans="1:983" s="57" customFormat="1" x14ac:dyDescent="0.35">
      <c r="A78" s="100" t="s">
        <v>333</v>
      </c>
      <c r="B78" s="100" t="s">
        <v>334</v>
      </c>
      <c r="C78" s="101"/>
      <c r="D78" s="100"/>
      <c r="E78" s="100"/>
      <c r="F78" s="141"/>
      <c r="G78" s="100"/>
      <c r="H78" s="100"/>
      <c r="I78" s="100"/>
      <c r="J78" s="100"/>
      <c r="K78" s="100"/>
      <c r="L78" s="100"/>
      <c r="M78" s="100"/>
      <c r="N78" s="100"/>
      <c r="O78" s="100"/>
      <c r="P78" s="100"/>
      <c r="Q78" s="142"/>
      <c r="S78" s="100"/>
      <c r="T78" s="100"/>
      <c r="U78" s="100"/>
      <c r="V78" s="100"/>
      <c r="W78" s="100"/>
      <c r="X78" s="100"/>
      <c r="Y78" s="100"/>
      <c r="AKT78" s="49"/>
      <c r="AKU78" s="49"/>
    </row>
    <row r="79" spans="1:983" s="57" customFormat="1" x14ac:dyDescent="0.35">
      <c r="A79" s="58"/>
      <c r="B79" s="58"/>
      <c r="C79" s="60"/>
      <c r="D79" s="58"/>
      <c r="E79" s="58"/>
      <c r="F79" s="143"/>
      <c r="G79" s="58"/>
      <c r="H79" s="58"/>
      <c r="I79" s="58"/>
      <c r="J79" s="58"/>
      <c r="K79" s="58"/>
      <c r="L79" s="58"/>
      <c r="M79" s="58"/>
      <c r="N79" s="58"/>
      <c r="O79" s="58"/>
      <c r="P79" s="58"/>
      <c r="Q79" s="144"/>
      <c r="S79" s="58"/>
      <c r="T79" s="58"/>
      <c r="U79" s="58"/>
      <c r="V79" s="58"/>
      <c r="W79" s="58"/>
      <c r="X79" s="58"/>
      <c r="Y79" s="58"/>
      <c r="AKT79" s="49"/>
      <c r="AKU79" s="49"/>
    </row>
    <row r="80" spans="1:983" s="57" customFormat="1" x14ac:dyDescent="0.35">
      <c r="A80" s="53" t="s">
        <v>335</v>
      </c>
      <c r="B80" s="53" t="s">
        <v>336</v>
      </c>
      <c r="C80" s="97" t="s">
        <v>218</v>
      </c>
      <c r="D80" s="98">
        <f t="shared" ref="D80:E80" si="84">SUM(D81:D83)</f>
        <v>21021096.926663581</v>
      </c>
      <c r="E80" s="98">
        <f t="shared" si="84"/>
        <v>0</v>
      </c>
      <c r="F80" s="55">
        <f>(E80-D80)/D80</f>
        <v>-1</v>
      </c>
      <c r="G80" s="98">
        <f t="shared" ref="G80:M80" si="85">SUM(G81:G83)</f>
        <v>24151385.407093793</v>
      </c>
      <c r="H80" s="98">
        <f t="shared" si="85"/>
        <v>6289221.0730229523</v>
      </c>
      <c r="I80" s="98">
        <f t="shared" si="85"/>
        <v>5520757.6590504255</v>
      </c>
      <c r="J80" s="98">
        <f t="shared" si="85"/>
        <v>11809978.732073376</v>
      </c>
      <c r="K80" s="98">
        <f t="shared" si="85"/>
        <v>5408146.427271165</v>
      </c>
      <c r="L80" s="98">
        <f t="shared" si="85"/>
        <v>17218125.159344543</v>
      </c>
      <c r="M80" s="98">
        <f t="shared" si="85"/>
        <v>6933260.2477492467</v>
      </c>
      <c r="N80" s="55" t="e">
        <f t="shared" ref="N80:N87" si="86">(G80-E80)/E80</f>
        <v>#DIV/0!</v>
      </c>
      <c r="O80" s="98">
        <f t="shared" ref="O80:P80" si="87">SUM(O81:O83)</f>
        <v>24010869.742929008</v>
      </c>
      <c r="P80" s="98">
        <f t="shared" si="87"/>
        <v>25107407.963297382</v>
      </c>
      <c r="Q80" s="99"/>
      <c r="S80" s="98">
        <f t="shared" ref="S80:Y80" si="88">SUM(S81:S83)</f>
        <v>0</v>
      </c>
      <c r="T80" s="98">
        <f>SUM(T81:T83)</f>
        <v>0</v>
      </c>
      <c r="U80" s="98">
        <f t="shared" si="88"/>
        <v>0</v>
      </c>
      <c r="V80" s="98">
        <f t="shared" si="88"/>
        <v>0</v>
      </c>
      <c r="W80" s="98">
        <f t="shared" si="88"/>
        <v>0</v>
      </c>
      <c r="X80" s="98">
        <f t="shared" si="88"/>
        <v>0</v>
      </c>
      <c r="Y80" s="98">
        <f t="shared" si="88"/>
        <v>0</v>
      </c>
      <c r="AKT80" s="49"/>
      <c r="AKU80" s="49"/>
    </row>
    <row r="81" spans="1:983" s="57" customFormat="1" outlineLevel="1" x14ac:dyDescent="0.35">
      <c r="A81" s="77" t="s">
        <v>337</v>
      </c>
      <c r="B81" s="114" t="s">
        <v>338</v>
      </c>
      <c r="C81" s="79" t="s">
        <v>218</v>
      </c>
      <c r="D81" s="81">
        <v>20108952.585418656</v>
      </c>
      <c r="E81" s="81"/>
      <c r="F81" s="82">
        <f t="shared" ref="F81:F83" si="89">(E81-D81)/D81</f>
        <v>-1</v>
      </c>
      <c r="G81" s="81">
        <f t="shared" ref="G81:G83" si="90">L81+M81</f>
        <v>23103412.049225718</v>
      </c>
      <c r="H81" s="81">
        <f>$H$18*H1</f>
        <v>6016320.1186812352</v>
      </c>
      <c r="I81" s="81">
        <f>$I$18*I1</f>
        <v>5281201.7559662238</v>
      </c>
      <c r="J81" s="81">
        <f>H81+I81</f>
        <v>11297521.874647459</v>
      </c>
      <c r="K81" s="81">
        <f>$K$18*K1</f>
        <v>5173476.9341676803</v>
      </c>
      <c r="L81" s="81">
        <f>J81+K81</f>
        <v>16470998.80881514</v>
      </c>
      <c r="M81" s="81">
        <f>$M$18*M1</f>
        <v>6632413.2404105766</v>
      </c>
      <c r="N81" s="82" t="e">
        <f t="shared" si="86"/>
        <v>#DIV/0!</v>
      </c>
      <c r="O81" s="81">
        <f>$O$18*O1</f>
        <v>22968993.620061152</v>
      </c>
      <c r="P81" s="81">
        <f>$P$18*P1</f>
        <v>24017951.015501253</v>
      </c>
      <c r="Q81" s="83"/>
      <c r="S81" s="81">
        <f t="shared" ref="S81:S83" si="91">X81+Y81</f>
        <v>0</v>
      </c>
      <c r="T81" s="81"/>
      <c r="U81" s="81"/>
      <c r="V81" s="81">
        <f>T81+U81</f>
        <v>0</v>
      </c>
      <c r="W81" s="81"/>
      <c r="X81" s="71">
        <f t="shared" ref="X81:X83" si="92">V81+W81</f>
        <v>0</v>
      </c>
      <c r="Y81" s="81"/>
      <c r="AKT81" s="49"/>
      <c r="AKU81" s="49"/>
    </row>
    <row r="82" spans="1:983" s="57" customFormat="1" outlineLevel="1" x14ac:dyDescent="0.35">
      <c r="A82" s="77" t="s">
        <v>339</v>
      </c>
      <c r="B82" s="114" t="s">
        <v>340</v>
      </c>
      <c r="C82" s="79" t="s">
        <v>218</v>
      </c>
      <c r="D82" s="81">
        <v>399783.23608030879</v>
      </c>
      <c r="E82" s="81"/>
      <c r="F82" s="82">
        <f t="shared" si="89"/>
        <v>-1</v>
      </c>
      <c r="G82" s="81">
        <f t="shared" si="90"/>
        <v>459315.66024148359</v>
      </c>
      <c r="H82" s="81">
        <f>$H$18*H2</f>
        <v>119609.60751807237</v>
      </c>
      <c r="I82" s="81">
        <f>$I$18*I2</f>
        <v>104994.82354561581</v>
      </c>
      <c r="J82" s="81">
        <f>H82+I82</f>
        <v>224604.43106368819</v>
      </c>
      <c r="K82" s="81">
        <f>$K$18*K2</f>
        <v>102853.16163250232</v>
      </c>
      <c r="L82" s="81">
        <f>J82+K82</f>
        <v>327457.59269619052</v>
      </c>
      <c r="M82" s="81">
        <f>$M$18*M2</f>
        <v>131858.06754529304</v>
      </c>
      <c r="N82" s="82" t="e">
        <f t="shared" si="86"/>
        <v>#DIV/0!</v>
      </c>
      <c r="O82" s="81">
        <f>$O$18*O2</f>
        <v>456643.30650391447</v>
      </c>
      <c r="P82" s="81">
        <f>$P$18*P2</f>
        <v>477497.47980200552</v>
      </c>
      <c r="Q82" s="83"/>
      <c r="S82" s="81">
        <f t="shared" si="91"/>
        <v>0</v>
      </c>
      <c r="T82" s="81"/>
      <c r="U82" s="81"/>
      <c r="V82" s="81">
        <f>T82+U82</f>
        <v>0</v>
      </c>
      <c r="W82" s="81"/>
      <c r="X82" s="71">
        <f t="shared" si="92"/>
        <v>0</v>
      </c>
      <c r="Y82" s="81"/>
      <c r="AKT82" s="49"/>
      <c r="AKU82" s="49"/>
    </row>
    <row r="83" spans="1:983" s="57" customFormat="1" outlineLevel="1" x14ac:dyDescent="0.35">
      <c r="A83" s="77" t="s">
        <v>341</v>
      </c>
      <c r="B83" s="114" t="s">
        <v>342</v>
      </c>
      <c r="C83" s="79" t="s">
        <v>218</v>
      </c>
      <c r="D83" s="81">
        <v>512361.10516461602</v>
      </c>
      <c r="E83" s="81"/>
      <c r="F83" s="82">
        <f t="shared" si="89"/>
        <v>-1</v>
      </c>
      <c r="G83" s="81">
        <f t="shared" si="90"/>
        <v>588657.69762658933</v>
      </c>
      <c r="H83" s="81">
        <f>$H$18*H3</f>
        <v>153291.34682364442</v>
      </c>
      <c r="I83" s="81">
        <f>$I$18*I3</f>
        <v>134561.07953858556</v>
      </c>
      <c r="J83" s="81">
        <f>H83+I83</f>
        <v>287852.42636222998</v>
      </c>
      <c r="K83" s="81">
        <f>$K$18*K3</f>
        <v>131816.33147098185</v>
      </c>
      <c r="L83" s="81">
        <f>J83+K83</f>
        <v>419668.7578332118</v>
      </c>
      <c r="M83" s="81">
        <f>$M$18*M3</f>
        <v>168988.9397933775</v>
      </c>
      <c r="N83" s="82" t="e">
        <f t="shared" si="86"/>
        <v>#DIV/0!</v>
      </c>
      <c r="O83" s="81">
        <f>$O$18*O3</f>
        <v>585232.81636394269</v>
      </c>
      <c r="P83" s="81">
        <f>$P$18*P3</f>
        <v>611959.46799412253</v>
      </c>
      <c r="Q83" s="83"/>
      <c r="S83" s="81">
        <f t="shared" si="91"/>
        <v>0</v>
      </c>
      <c r="T83" s="81"/>
      <c r="U83" s="81"/>
      <c r="V83" s="81">
        <f>T83+U83</f>
        <v>0</v>
      </c>
      <c r="W83" s="81"/>
      <c r="X83" s="71">
        <f t="shared" si="92"/>
        <v>0</v>
      </c>
      <c r="Y83" s="81"/>
      <c r="AKT83" s="49"/>
      <c r="AKU83" s="49"/>
    </row>
    <row r="84" spans="1:983" x14ac:dyDescent="0.35">
      <c r="A84" s="53" t="s">
        <v>343</v>
      </c>
      <c r="B84" s="53" t="s">
        <v>344</v>
      </c>
      <c r="C84" s="97" t="s">
        <v>218</v>
      </c>
      <c r="D84" s="98">
        <f t="shared" ref="D84:E84" si="93">SUM(D85:D87)</f>
        <v>2794596.7573330854</v>
      </c>
      <c r="E84" s="98">
        <f t="shared" si="93"/>
        <v>0</v>
      </c>
      <c r="F84" s="55">
        <f>(E84-D84)/D84</f>
        <v>-1</v>
      </c>
      <c r="G84" s="98">
        <f t="shared" ref="G84:M84" si="94">SUM(G85:G87)</f>
        <v>2597796.6641430091</v>
      </c>
      <c r="H84" s="98">
        <f t="shared" si="94"/>
        <v>1089189.2377945827</v>
      </c>
      <c r="I84" s="98">
        <f t="shared" si="94"/>
        <v>680361.01521710842</v>
      </c>
      <c r="J84" s="98">
        <f t="shared" si="94"/>
        <v>1769550.25301169</v>
      </c>
      <c r="K84" s="98">
        <f t="shared" si="94"/>
        <v>539591.41497970163</v>
      </c>
      <c r="L84" s="98">
        <f t="shared" si="94"/>
        <v>2309141.6679913895</v>
      </c>
      <c r="M84" s="98">
        <f t="shared" si="94"/>
        <v>288654.99615162006</v>
      </c>
      <c r="N84" s="55" t="e">
        <f t="shared" si="86"/>
        <v>#DIV/0!</v>
      </c>
      <c r="O84" s="98">
        <f t="shared" ref="O84:P84" si="95">SUM(O85:O87)</f>
        <v>3566467.4735452174</v>
      </c>
      <c r="P84" s="98">
        <f t="shared" si="95"/>
        <v>3618233.9132315987</v>
      </c>
      <c r="Q84" s="99"/>
      <c r="S84" s="98">
        <f t="shared" ref="S84:Y84" si="96">SUM(S85:S87)</f>
        <v>0</v>
      </c>
      <c r="T84" s="98">
        <f>SUM(T85:T87)</f>
        <v>0</v>
      </c>
      <c r="U84" s="98">
        <f t="shared" si="96"/>
        <v>0</v>
      </c>
      <c r="V84" s="98">
        <f t="shared" si="96"/>
        <v>0</v>
      </c>
      <c r="W84" s="98">
        <f t="shared" si="96"/>
        <v>0</v>
      </c>
      <c r="X84" s="98">
        <f t="shared" si="96"/>
        <v>0</v>
      </c>
      <c r="Y84" s="98">
        <f t="shared" si="96"/>
        <v>0</v>
      </c>
    </row>
    <row r="85" spans="1:983" s="57" customFormat="1" outlineLevel="1" x14ac:dyDescent="0.35">
      <c r="A85" s="77" t="s">
        <v>345</v>
      </c>
      <c r="B85" s="114" t="s">
        <v>346</v>
      </c>
      <c r="C85" s="79" t="s">
        <v>218</v>
      </c>
      <c r="D85" s="81">
        <v>2366462.6721196771</v>
      </c>
      <c r="E85" s="81"/>
      <c r="F85" s="82">
        <f t="shared" ref="F85:F87" si="97">(E85-D85)/D85</f>
        <v>-1</v>
      </c>
      <c r="G85" s="81">
        <f t="shared" ref="G85:M85" si="98">G11-G81</f>
        <v>2193966.9431777485</v>
      </c>
      <c r="H85" s="81">
        <f t="shared" si="98"/>
        <v>1031628.7294196328</v>
      </c>
      <c r="I85" s="81">
        <f t="shared" si="98"/>
        <v>652033.19213464297</v>
      </c>
      <c r="J85" s="81">
        <f t="shared" si="98"/>
        <v>1683661.9215542749</v>
      </c>
      <c r="K85" s="81">
        <f t="shared" si="98"/>
        <v>454107.91393318586</v>
      </c>
      <c r="L85" s="81">
        <f t="shared" si="98"/>
        <v>2137769.8354874589</v>
      </c>
      <c r="M85" s="81">
        <f t="shared" si="98"/>
        <v>56197.107690290548</v>
      </c>
      <c r="N85" s="82" t="e">
        <f t="shared" si="86"/>
        <v>#DIV/0!</v>
      </c>
      <c r="O85" s="81">
        <f>O11-O81</f>
        <v>3088903.7237984911</v>
      </c>
      <c r="P85" s="81">
        <f>P11-P81</f>
        <v>3092307.0011516847</v>
      </c>
      <c r="Q85" s="83"/>
      <c r="S85" s="81">
        <f>S11-S81</f>
        <v>0</v>
      </c>
      <c r="T85" s="81"/>
      <c r="U85" s="81"/>
      <c r="V85" s="81">
        <f t="shared" ref="V85:V88" si="99">T85+U85</f>
        <v>0</v>
      </c>
      <c r="W85" s="81"/>
      <c r="X85" s="71">
        <f t="shared" ref="X85:X97" si="100">V85+W85</f>
        <v>0</v>
      </c>
      <c r="Y85" s="81"/>
      <c r="AKT85" s="49"/>
      <c r="AKU85" s="49"/>
    </row>
    <row r="86" spans="1:983" s="57" customFormat="1" outlineLevel="1" x14ac:dyDescent="0.35">
      <c r="A86" s="77" t="s">
        <v>347</v>
      </c>
      <c r="B86" s="114" t="s">
        <v>348</v>
      </c>
      <c r="C86" s="79" t="s">
        <v>218</v>
      </c>
      <c r="D86" s="81">
        <v>230214.30391969124</v>
      </c>
      <c r="E86" s="81"/>
      <c r="F86" s="82">
        <f t="shared" si="97"/>
        <v>-1</v>
      </c>
      <c r="G86" s="81">
        <f t="shared" ref="G86:M87" si="101">G14-G82</f>
        <v>199965.33575851645</v>
      </c>
      <c r="H86" s="81">
        <f t="shared" si="101"/>
        <v>25563.541198594219</v>
      </c>
      <c r="I86" s="81">
        <f t="shared" si="101"/>
        <v>-4926.3402122824191</v>
      </c>
      <c r="J86" s="81">
        <f t="shared" si="101"/>
        <v>20637.2009863118</v>
      </c>
      <c r="K86" s="81">
        <f t="shared" si="101"/>
        <v>33953.741017497683</v>
      </c>
      <c r="L86" s="81">
        <f t="shared" si="101"/>
        <v>54590.942003809439</v>
      </c>
      <c r="M86" s="81">
        <f t="shared" si="101"/>
        <v>145374.39375470698</v>
      </c>
      <c r="N86" s="82" t="e">
        <f t="shared" si="86"/>
        <v>#DIV/0!</v>
      </c>
      <c r="O86" s="81">
        <f>O14-O82</f>
        <v>203356.69349608553</v>
      </c>
      <c r="P86" s="81">
        <f>P14-P82</f>
        <v>192502.52019799448</v>
      </c>
      <c r="Q86" s="83"/>
      <c r="S86" s="81">
        <f>S14-S82</f>
        <v>0</v>
      </c>
      <c r="T86" s="81"/>
      <c r="U86" s="81"/>
      <c r="V86" s="81">
        <f t="shared" si="99"/>
        <v>0</v>
      </c>
      <c r="W86" s="81"/>
      <c r="X86" s="71">
        <f t="shared" si="100"/>
        <v>0</v>
      </c>
      <c r="Y86" s="81"/>
      <c r="AKT86" s="49"/>
      <c r="AKU86" s="49"/>
    </row>
    <row r="87" spans="1:983" s="57" customFormat="1" outlineLevel="1" x14ac:dyDescent="0.35">
      <c r="A87" s="77" t="s">
        <v>349</v>
      </c>
      <c r="B87" s="78" t="s">
        <v>350</v>
      </c>
      <c r="C87" s="79" t="s">
        <v>218</v>
      </c>
      <c r="D87" s="81">
        <v>197919.78129371733</v>
      </c>
      <c r="E87" s="81"/>
      <c r="F87" s="82">
        <f t="shared" si="97"/>
        <v>-1</v>
      </c>
      <c r="G87" s="81">
        <f t="shared" si="101"/>
        <v>203864.38520674396</v>
      </c>
      <c r="H87" s="81">
        <f t="shared" si="101"/>
        <v>31996.967176355596</v>
      </c>
      <c r="I87" s="81">
        <f t="shared" si="101"/>
        <v>33254.163294747763</v>
      </c>
      <c r="J87" s="81">
        <f t="shared" si="101"/>
        <v>65251.130471103359</v>
      </c>
      <c r="K87" s="81">
        <f t="shared" si="101"/>
        <v>51529.760029018129</v>
      </c>
      <c r="L87" s="81">
        <f t="shared" si="101"/>
        <v>116780.89050012152</v>
      </c>
      <c r="M87" s="81">
        <f t="shared" si="101"/>
        <v>87083.4947066225</v>
      </c>
      <c r="N87" s="82" t="e">
        <f t="shared" si="86"/>
        <v>#DIV/0!</v>
      </c>
      <c r="O87" s="81">
        <f>O15-O83</f>
        <v>274207.05625064077</v>
      </c>
      <c r="P87" s="81">
        <f>P15-P83</f>
        <v>333424.39188191935</v>
      </c>
      <c r="Q87" s="83"/>
      <c r="S87" s="81">
        <f>S15-S83</f>
        <v>0</v>
      </c>
      <c r="T87" s="81"/>
      <c r="U87" s="81"/>
      <c r="V87" s="81">
        <f t="shared" si="99"/>
        <v>0</v>
      </c>
      <c r="W87" s="81"/>
      <c r="X87" s="71">
        <f t="shared" si="100"/>
        <v>0</v>
      </c>
      <c r="Y87" s="81"/>
      <c r="AKT87" s="49"/>
      <c r="AKU87" s="49"/>
    </row>
    <row r="88" spans="1:983" s="57" customFormat="1" outlineLevel="1" x14ac:dyDescent="0.35">
      <c r="A88" s="77"/>
      <c r="B88" s="93"/>
      <c r="C88" s="79"/>
      <c r="D88" s="81"/>
      <c r="E88" s="81"/>
      <c r="F88" s="94"/>
      <c r="G88" s="81"/>
      <c r="H88" s="81"/>
      <c r="I88" s="81"/>
      <c r="J88" s="81"/>
      <c r="K88" s="81"/>
      <c r="L88" s="81"/>
      <c r="M88" s="81"/>
      <c r="N88" s="93"/>
      <c r="O88" s="81"/>
      <c r="P88" s="81"/>
      <c r="Q88" s="83"/>
      <c r="S88" s="81"/>
      <c r="T88" s="81"/>
      <c r="U88" s="81"/>
      <c r="V88" s="81">
        <f t="shared" si="99"/>
        <v>0</v>
      </c>
      <c r="W88" s="81"/>
      <c r="X88" s="71">
        <f t="shared" si="100"/>
        <v>0</v>
      </c>
      <c r="Y88" s="81"/>
      <c r="AKT88" s="49"/>
      <c r="AKU88" s="49"/>
    </row>
    <row r="89" spans="1:983" s="57" customFormat="1" x14ac:dyDescent="0.35">
      <c r="A89" s="53" t="s">
        <v>351</v>
      </c>
      <c r="B89" s="53" t="s">
        <v>352</v>
      </c>
      <c r="C89" s="97" t="s">
        <v>218</v>
      </c>
      <c r="D89" s="98">
        <f t="shared" ref="D89:E89" si="102">SUM(D90:D97)</f>
        <v>1024649.81965</v>
      </c>
      <c r="E89" s="98">
        <f t="shared" si="102"/>
        <v>0</v>
      </c>
      <c r="F89" s="55"/>
      <c r="G89" s="98">
        <f t="shared" ref="G89:M89" si="103">SUM(G90:G97)</f>
        <v>1759906.8089599998</v>
      </c>
      <c r="H89" s="98">
        <f t="shared" si="103"/>
        <v>218209.76943999997</v>
      </c>
      <c r="I89" s="98">
        <f t="shared" si="103"/>
        <v>241435.25943999999</v>
      </c>
      <c r="J89" s="98">
        <f t="shared" si="103"/>
        <v>459645.02888</v>
      </c>
      <c r="K89" s="98">
        <f t="shared" si="103"/>
        <v>860686.95943999989</v>
      </c>
      <c r="L89" s="98">
        <f t="shared" si="103"/>
        <v>1320331.9883199998</v>
      </c>
      <c r="M89" s="98">
        <f t="shared" si="103"/>
        <v>439574.82063999999</v>
      </c>
      <c r="N89" s="55" t="e">
        <f t="shared" ref="N89:N95" si="104">(G89-E89)/E89</f>
        <v>#DIV/0!</v>
      </c>
      <c r="O89" s="98">
        <f t="shared" ref="O89:P89" si="105">SUM(O90:O97)</f>
        <v>1075862.2247941</v>
      </c>
      <c r="P89" s="98">
        <f t="shared" si="105"/>
        <v>1229238.28157551</v>
      </c>
      <c r="Q89" s="99"/>
      <c r="S89" s="98">
        <f t="shared" ref="S89:Y89" si="106">SUM(S90:S97)</f>
        <v>0</v>
      </c>
      <c r="T89" s="98">
        <f t="shared" si="106"/>
        <v>0</v>
      </c>
      <c r="U89" s="98">
        <f t="shared" si="106"/>
        <v>0</v>
      </c>
      <c r="V89" s="98">
        <f t="shared" si="106"/>
        <v>0</v>
      </c>
      <c r="W89" s="98">
        <f t="shared" si="106"/>
        <v>0</v>
      </c>
      <c r="X89" s="98">
        <f t="shared" si="106"/>
        <v>0</v>
      </c>
      <c r="Y89" s="98">
        <f t="shared" si="106"/>
        <v>0</v>
      </c>
      <c r="Z89" s="88"/>
      <c r="AKT89" s="49"/>
      <c r="AKU89" s="49"/>
    </row>
    <row r="90" spans="1:983" outlineLevel="1" x14ac:dyDescent="0.35">
      <c r="A90" s="77" t="s">
        <v>353</v>
      </c>
      <c r="B90" s="114" t="s">
        <v>354</v>
      </c>
      <c r="C90" s="79" t="s">
        <v>218</v>
      </c>
      <c r="D90" s="81">
        <v>25761.72711</v>
      </c>
      <c r="E90" s="81"/>
      <c r="F90" s="82">
        <f t="shared" ref="F90:F97" si="107">(E90-D90)/D90</f>
        <v>-1</v>
      </c>
      <c r="G90" s="81">
        <f t="shared" ref="G90:G97" si="108">L90+M90</f>
        <v>60000</v>
      </c>
      <c r="H90" s="81">
        <v>15000</v>
      </c>
      <c r="I90" s="81">
        <v>15000</v>
      </c>
      <c r="J90" s="81">
        <f t="shared" ref="J90:J97" si="109">H90+I90</f>
        <v>30000</v>
      </c>
      <c r="K90" s="81">
        <v>15000</v>
      </c>
      <c r="L90" s="81">
        <f t="shared" ref="L90:L97" si="110">J90+K90</f>
        <v>45000</v>
      </c>
      <c r="M90" s="81">
        <v>15000</v>
      </c>
      <c r="N90" s="82" t="e">
        <f t="shared" si="104"/>
        <v>#DIV/0!</v>
      </c>
      <c r="O90" s="81">
        <v>12912.103599999999</v>
      </c>
      <c r="P90" s="81">
        <v>13493.148261999997</v>
      </c>
      <c r="Q90" s="83"/>
      <c r="S90" s="81">
        <f t="shared" ref="S90:S97" si="111">X90+Y90</f>
        <v>0</v>
      </c>
      <c r="T90" s="81"/>
      <c r="U90" s="81"/>
      <c r="V90" s="81">
        <f t="shared" ref="V90:V97" si="112">T90+U90</f>
        <v>0</v>
      </c>
      <c r="W90" s="81"/>
      <c r="X90" s="71">
        <f t="shared" si="100"/>
        <v>0</v>
      </c>
      <c r="Y90" s="81"/>
    </row>
    <row r="91" spans="1:983" outlineLevel="1" x14ac:dyDescent="0.35">
      <c r="A91" s="77" t="s">
        <v>355</v>
      </c>
      <c r="B91" s="114" t="s">
        <v>356</v>
      </c>
      <c r="C91" s="79" t="s">
        <v>218</v>
      </c>
      <c r="D91" s="81">
        <v>0</v>
      </c>
      <c r="E91" s="81"/>
      <c r="F91" s="82"/>
      <c r="G91" s="81">
        <f t="shared" si="108"/>
        <v>0</v>
      </c>
      <c r="H91" s="81"/>
      <c r="I91" s="81"/>
      <c r="J91" s="81">
        <f t="shared" si="109"/>
        <v>0</v>
      </c>
      <c r="K91" s="81"/>
      <c r="L91" s="81">
        <f t="shared" si="110"/>
        <v>0</v>
      </c>
      <c r="M91" s="81"/>
      <c r="N91" s="82" t="e">
        <f t="shared" si="104"/>
        <v>#DIV/0!</v>
      </c>
      <c r="O91" s="81"/>
      <c r="P91" s="81"/>
      <c r="Q91" s="83"/>
      <c r="S91" s="81">
        <f t="shared" si="111"/>
        <v>0</v>
      </c>
      <c r="T91" s="81"/>
      <c r="U91" s="81"/>
      <c r="V91" s="81"/>
      <c r="W91" s="81"/>
      <c r="X91" s="71">
        <f t="shared" si="100"/>
        <v>0</v>
      </c>
      <c r="Y91" s="81"/>
    </row>
    <row r="92" spans="1:983" outlineLevel="1" x14ac:dyDescent="0.35">
      <c r="A92" s="77" t="s">
        <v>357</v>
      </c>
      <c r="B92" s="114" t="s">
        <v>358</v>
      </c>
      <c r="C92" s="79" t="s">
        <v>218</v>
      </c>
      <c r="D92" s="81">
        <v>0</v>
      </c>
      <c r="E92" s="81"/>
      <c r="F92" s="82"/>
      <c r="G92" s="81">
        <f t="shared" si="108"/>
        <v>0</v>
      </c>
      <c r="H92" s="81"/>
      <c r="I92" s="81"/>
      <c r="J92" s="81">
        <f t="shared" si="109"/>
        <v>0</v>
      </c>
      <c r="K92" s="81"/>
      <c r="L92" s="81">
        <f t="shared" si="110"/>
        <v>0</v>
      </c>
      <c r="M92" s="81"/>
      <c r="N92" s="82" t="e">
        <f t="shared" si="104"/>
        <v>#DIV/0!</v>
      </c>
      <c r="O92" s="81"/>
      <c r="P92" s="81"/>
      <c r="Q92" s="83"/>
      <c r="S92" s="81">
        <f t="shared" si="111"/>
        <v>0</v>
      </c>
      <c r="T92" s="81"/>
      <c r="U92" s="81"/>
      <c r="V92" s="81"/>
      <c r="W92" s="81"/>
      <c r="X92" s="71">
        <f t="shared" si="100"/>
        <v>0</v>
      </c>
      <c r="Y92" s="81"/>
    </row>
    <row r="93" spans="1:983" outlineLevel="1" x14ac:dyDescent="0.35">
      <c r="A93" s="77" t="s">
        <v>359</v>
      </c>
      <c r="B93" s="114" t="s">
        <v>360</v>
      </c>
      <c r="C93" s="79" t="s">
        <v>218</v>
      </c>
      <c r="D93" s="81">
        <v>20688.130400000002</v>
      </c>
      <c r="E93" s="81"/>
      <c r="F93" s="82">
        <f t="shared" si="107"/>
        <v>-1</v>
      </c>
      <c r="G93" s="81">
        <f t="shared" si="108"/>
        <v>20095.80992</v>
      </c>
      <c r="H93" s="81">
        <v>4434.1099800000002</v>
      </c>
      <c r="I93" s="81">
        <v>6522.2999799999998</v>
      </c>
      <c r="J93" s="81">
        <f t="shared" si="109"/>
        <v>10956.409960000001</v>
      </c>
      <c r="K93" s="81">
        <v>4977.2999799999998</v>
      </c>
      <c r="L93" s="81">
        <f t="shared" si="110"/>
        <v>15933.709940000001</v>
      </c>
      <c r="M93" s="81">
        <v>4162.09998</v>
      </c>
      <c r="N93" s="82" t="e">
        <f t="shared" si="104"/>
        <v>#DIV/0!</v>
      </c>
      <c r="O93" s="81">
        <v>20000</v>
      </c>
      <c r="P93" s="81">
        <v>20000</v>
      </c>
      <c r="Q93" s="83"/>
      <c r="S93" s="81">
        <f t="shared" si="111"/>
        <v>0</v>
      </c>
      <c r="T93" s="81"/>
      <c r="U93" s="81"/>
      <c r="V93" s="81">
        <f t="shared" si="112"/>
        <v>0</v>
      </c>
      <c r="W93" s="81"/>
      <c r="X93" s="71">
        <f t="shared" si="100"/>
        <v>0</v>
      </c>
      <c r="Y93" s="81"/>
    </row>
    <row r="94" spans="1:983" outlineLevel="1" x14ac:dyDescent="0.35">
      <c r="A94" s="77" t="s">
        <v>361</v>
      </c>
      <c r="B94" s="114" t="s">
        <v>362</v>
      </c>
      <c r="C94" s="79" t="s">
        <v>218</v>
      </c>
      <c r="D94" s="81">
        <v>0</v>
      </c>
      <c r="E94" s="81"/>
      <c r="F94" s="82"/>
      <c r="G94" s="81">
        <f t="shared" si="108"/>
        <v>0</v>
      </c>
      <c r="H94" s="81"/>
      <c r="I94" s="81"/>
      <c r="J94" s="81">
        <f t="shared" si="109"/>
        <v>0</v>
      </c>
      <c r="K94" s="81"/>
      <c r="L94" s="81">
        <f t="shared" si="110"/>
        <v>0</v>
      </c>
      <c r="M94" s="81"/>
      <c r="N94" s="82" t="e">
        <f t="shared" si="104"/>
        <v>#DIV/0!</v>
      </c>
      <c r="O94" s="81"/>
      <c r="P94" s="81"/>
      <c r="Q94" s="83"/>
      <c r="S94" s="81">
        <f t="shared" si="111"/>
        <v>0</v>
      </c>
      <c r="T94" s="81"/>
      <c r="U94" s="81"/>
      <c r="V94" s="81">
        <f t="shared" si="112"/>
        <v>0</v>
      </c>
      <c r="W94" s="81"/>
      <c r="X94" s="71">
        <f t="shared" si="100"/>
        <v>0</v>
      </c>
      <c r="Y94" s="81"/>
    </row>
    <row r="95" spans="1:983" outlineLevel="1" x14ac:dyDescent="0.35">
      <c r="A95" s="145" t="s">
        <v>363</v>
      </c>
      <c r="B95" s="114" t="s">
        <v>364</v>
      </c>
      <c r="C95" s="79" t="s">
        <v>218</v>
      </c>
      <c r="D95" s="81">
        <v>12955.611430000001</v>
      </c>
      <c r="E95" s="81"/>
      <c r="F95" s="82">
        <f t="shared" si="107"/>
        <v>-1</v>
      </c>
      <c r="G95" s="81">
        <f t="shared" si="108"/>
        <v>22159.999920000002</v>
      </c>
      <c r="H95" s="81">
        <v>5406.4899800000003</v>
      </c>
      <c r="I95" s="81">
        <v>5690.4899800000003</v>
      </c>
      <c r="J95" s="81">
        <f t="shared" si="109"/>
        <v>11096.979960000001</v>
      </c>
      <c r="K95" s="81">
        <v>5482.4899800000003</v>
      </c>
      <c r="L95" s="81">
        <f t="shared" si="110"/>
        <v>16579.469940000003</v>
      </c>
      <c r="M95" s="81">
        <v>5580.5299799999993</v>
      </c>
      <c r="N95" s="82" t="e">
        <f t="shared" si="104"/>
        <v>#DIV/0!</v>
      </c>
      <c r="O95" s="81">
        <v>15000</v>
      </c>
      <c r="P95" s="81">
        <v>15000</v>
      </c>
      <c r="Q95" s="83"/>
      <c r="S95" s="81">
        <f t="shared" si="111"/>
        <v>0</v>
      </c>
      <c r="T95" s="81"/>
      <c r="U95" s="81"/>
      <c r="V95" s="81">
        <f t="shared" si="112"/>
        <v>0</v>
      </c>
      <c r="W95" s="81"/>
      <c r="X95" s="71">
        <f t="shared" si="100"/>
        <v>0</v>
      </c>
      <c r="Y95" s="81"/>
    </row>
    <row r="96" spans="1:983" outlineLevel="1" x14ac:dyDescent="0.35">
      <c r="A96" s="77" t="s">
        <v>365</v>
      </c>
      <c r="B96" s="114" t="s">
        <v>366</v>
      </c>
      <c r="C96" s="79" t="s">
        <v>218</v>
      </c>
      <c r="D96" s="81">
        <v>521239.51153000002</v>
      </c>
      <c r="E96" s="81"/>
      <c r="F96" s="82">
        <f t="shared" si="107"/>
        <v>-1</v>
      </c>
      <c r="G96" s="70">
        <f t="shared" si="108"/>
        <v>255000</v>
      </c>
      <c r="H96" s="70">
        <v>50000</v>
      </c>
      <c r="I96" s="70">
        <v>50000</v>
      </c>
      <c r="J96" s="81">
        <f t="shared" si="109"/>
        <v>100000</v>
      </c>
      <c r="K96" s="70">
        <v>50000</v>
      </c>
      <c r="L96" s="81">
        <f t="shared" si="110"/>
        <v>150000</v>
      </c>
      <c r="M96" s="70">
        <v>105000</v>
      </c>
      <c r="N96" s="82" t="str">
        <f>IFERROR((G96-E96)/E96,"")</f>
        <v/>
      </c>
      <c r="O96" s="81">
        <v>500000</v>
      </c>
      <c r="P96" s="81">
        <v>600000</v>
      </c>
      <c r="Q96" s="83"/>
      <c r="S96" s="70">
        <f t="shared" si="111"/>
        <v>0</v>
      </c>
      <c r="T96" s="70"/>
      <c r="U96" s="70"/>
      <c r="V96" s="70">
        <f t="shared" si="112"/>
        <v>0</v>
      </c>
      <c r="W96" s="81"/>
      <c r="X96" s="71">
        <f t="shared" si="100"/>
        <v>0</v>
      </c>
      <c r="Y96" s="70"/>
    </row>
    <row r="97" spans="1:983" outlineLevel="1" x14ac:dyDescent="0.35">
      <c r="A97" s="77" t="s">
        <v>367</v>
      </c>
      <c r="B97" s="114" t="s">
        <v>368</v>
      </c>
      <c r="C97" s="79" t="s">
        <v>218</v>
      </c>
      <c r="D97" s="81">
        <v>444004.83917999995</v>
      </c>
      <c r="E97" s="81"/>
      <c r="F97" s="82">
        <f t="shared" si="107"/>
        <v>-1</v>
      </c>
      <c r="G97" s="81">
        <f t="shared" si="108"/>
        <v>1402650.9991199998</v>
      </c>
      <c r="H97" s="81">
        <v>143369.16947999998</v>
      </c>
      <c r="I97" s="81">
        <v>164222.46948</v>
      </c>
      <c r="J97" s="81">
        <f t="shared" si="109"/>
        <v>307591.63896000001</v>
      </c>
      <c r="K97" s="70">
        <v>785227.16947999992</v>
      </c>
      <c r="L97" s="70">
        <f t="shared" si="110"/>
        <v>1092818.8084399998</v>
      </c>
      <c r="M97" s="70">
        <v>309832.19068</v>
      </c>
      <c r="N97" s="82" t="e">
        <f>(G97-E97)/E97</f>
        <v>#DIV/0!</v>
      </c>
      <c r="O97" s="81">
        <v>527950.12119410012</v>
      </c>
      <c r="P97" s="81">
        <v>580745.1333135101</v>
      </c>
      <c r="Q97" s="83"/>
      <c r="S97" s="81">
        <f t="shared" si="111"/>
        <v>0</v>
      </c>
      <c r="T97" s="81"/>
      <c r="U97" s="81"/>
      <c r="V97" s="81">
        <f t="shared" si="112"/>
        <v>0</v>
      </c>
      <c r="W97" s="81"/>
      <c r="X97" s="71">
        <f t="shared" si="100"/>
        <v>0</v>
      </c>
      <c r="Y97" s="70"/>
    </row>
    <row r="98" spans="1:983" outlineLevel="1" x14ac:dyDescent="0.35">
      <c r="A98" s="77"/>
      <c r="B98" s="93"/>
      <c r="C98" s="79"/>
      <c r="D98" s="93"/>
      <c r="E98" s="93"/>
      <c r="F98" s="94"/>
      <c r="G98" s="93"/>
      <c r="H98" s="81"/>
      <c r="I98" s="93"/>
      <c r="J98" s="93"/>
      <c r="K98" s="93"/>
      <c r="L98" s="93"/>
      <c r="M98" s="93"/>
      <c r="N98" s="93"/>
      <c r="O98" s="93"/>
      <c r="P98" s="93"/>
      <c r="Q98" s="96"/>
      <c r="S98" s="93"/>
      <c r="T98" s="93"/>
      <c r="U98" s="93"/>
      <c r="V98" s="93"/>
      <c r="W98" s="93"/>
      <c r="X98" s="93"/>
      <c r="Y98" s="93"/>
    </row>
    <row r="99" spans="1:983" s="57" customFormat="1" x14ac:dyDescent="0.35">
      <c r="A99" s="53" t="s">
        <v>369</v>
      </c>
      <c r="B99" s="53" t="s">
        <v>277</v>
      </c>
      <c r="C99" s="97" t="s">
        <v>218</v>
      </c>
      <c r="D99" s="98">
        <f t="shared" ref="D99:E99" si="113">SUM(D100:D110)</f>
        <v>1683166.08189</v>
      </c>
      <c r="E99" s="98">
        <f t="shared" si="113"/>
        <v>0</v>
      </c>
      <c r="F99" s="55">
        <f>(E99-D99)/D99</f>
        <v>-1</v>
      </c>
      <c r="G99" s="98">
        <f t="shared" ref="G99:M99" si="114">SUM(G100:G110)</f>
        <v>1356525.6713443999</v>
      </c>
      <c r="H99" s="98">
        <f t="shared" si="114"/>
        <v>329791.92544610001</v>
      </c>
      <c r="I99" s="98">
        <f t="shared" si="114"/>
        <v>323549.65997609991</v>
      </c>
      <c r="J99" s="98">
        <f t="shared" si="114"/>
        <v>653341.58542220003</v>
      </c>
      <c r="K99" s="98">
        <f>SUM(K100:K110)</f>
        <v>333669.05889609992</v>
      </c>
      <c r="L99" s="98">
        <f t="shared" si="114"/>
        <v>987010.64431829995</v>
      </c>
      <c r="M99" s="98">
        <f t="shared" si="114"/>
        <v>369515.02702609997</v>
      </c>
      <c r="N99" s="55" t="e">
        <f>(G99-E99)/E99</f>
        <v>#DIV/0!</v>
      </c>
      <c r="O99" s="98">
        <f t="shared" ref="O99:P99" si="115">SUM(O100:O110)</f>
        <v>1237965.782971828</v>
      </c>
      <c r="P99" s="98">
        <f t="shared" si="115"/>
        <v>1265466.7432055601</v>
      </c>
      <c r="Q99" s="99"/>
      <c r="S99" s="98">
        <f t="shared" ref="S99:U99" si="116">SUM(S100:S110)</f>
        <v>0</v>
      </c>
      <c r="T99" s="98">
        <f t="shared" ref="T99" si="117">SUM(T100:T109)</f>
        <v>0</v>
      </c>
      <c r="U99" s="98">
        <f t="shared" si="116"/>
        <v>0</v>
      </c>
      <c r="V99" s="98">
        <f>SUM(V100:V110)</f>
        <v>0</v>
      </c>
      <c r="W99" s="98">
        <f>SUM(W100:W110)</f>
        <v>0</v>
      </c>
      <c r="X99" s="98">
        <f t="shared" ref="X99:Y99" si="118">SUM(X100:X110)</f>
        <v>0</v>
      </c>
      <c r="Y99" s="98">
        <f t="shared" si="118"/>
        <v>0</v>
      </c>
      <c r="AKT99" s="49"/>
      <c r="AKU99" s="49"/>
    </row>
    <row r="100" spans="1:983" outlineLevel="1" x14ac:dyDescent="0.35">
      <c r="A100" s="77" t="s">
        <v>370</v>
      </c>
      <c r="B100" s="114" t="s">
        <v>358</v>
      </c>
      <c r="C100" s="79" t="s">
        <v>218</v>
      </c>
      <c r="D100" s="81">
        <v>0</v>
      </c>
      <c r="E100" s="81"/>
      <c r="F100" s="82"/>
      <c r="G100" s="81">
        <f t="shared" ref="G100:G110" si="119">L100+M100</f>
        <v>0</v>
      </c>
      <c r="H100" s="81"/>
      <c r="I100" s="81"/>
      <c r="J100" s="81">
        <f t="shared" ref="J100:J110" si="120">H100+I100</f>
        <v>0</v>
      </c>
      <c r="K100" s="81"/>
      <c r="L100" s="81">
        <f t="shared" ref="L100:L110" si="121">J100+K100</f>
        <v>0</v>
      </c>
      <c r="M100" s="81"/>
      <c r="N100" s="82"/>
      <c r="O100" s="81"/>
      <c r="P100" s="81"/>
      <c r="Q100" s="83"/>
      <c r="S100" s="81">
        <f t="shared" ref="S100:S110" si="122">X100+Y100</f>
        <v>0</v>
      </c>
      <c r="T100" s="81"/>
      <c r="U100" s="81"/>
      <c r="V100" s="81">
        <f t="shared" ref="V100:V110" si="123">T100+U100</f>
        <v>0</v>
      </c>
      <c r="W100" s="81"/>
      <c r="X100" s="71">
        <f t="shared" ref="X100:X110" si="124">V100+W100</f>
        <v>0</v>
      </c>
      <c r="Y100" s="81"/>
    </row>
    <row r="101" spans="1:983" outlineLevel="1" x14ac:dyDescent="0.35">
      <c r="A101" s="77" t="s">
        <v>371</v>
      </c>
      <c r="B101" s="114" t="s">
        <v>360</v>
      </c>
      <c r="C101" s="79" t="s">
        <v>218</v>
      </c>
      <c r="D101" s="81">
        <v>3681.6789200000003</v>
      </c>
      <c r="E101" s="81"/>
      <c r="F101" s="82">
        <f t="shared" ref="F101:F109" si="125">(E101-D101)/D101</f>
        <v>-1</v>
      </c>
      <c r="G101" s="81">
        <f t="shared" si="119"/>
        <v>9824.81</v>
      </c>
      <c r="H101" s="81">
        <v>2113.31</v>
      </c>
      <c r="I101" s="81">
        <v>4851.5</v>
      </c>
      <c r="J101" s="81">
        <f t="shared" si="120"/>
        <v>6964.8099999999995</v>
      </c>
      <c r="K101" s="81">
        <v>1448.5</v>
      </c>
      <c r="L101" s="81">
        <f t="shared" si="121"/>
        <v>8413.31</v>
      </c>
      <c r="M101" s="81">
        <v>1411.5</v>
      </c>
      <c r="N101" s="82" t="e">
        <f t="shared" ref="N101:N108" si="126">(G101-E101)/E101</f>
        <v>#DIV/0!</v>
      </c>
      <c r="O101" s="81">
        <v>1061.4482999999998</v>
      </c>
      <c r="P101" s="81">
        <v>1109.2134734999997</v>
      </c>
      <c r="Q101" s="83"/>
      <c r="S101" s="81">
        <f t="shared" si="122"/>
        <v>0</v>
      </c>
      <c r="T101" s="81"/>
      <c r="U101" s="81"/>
      <c r="V101" s="81">
        <f t="shared" si="123"/>
        <v>0</v>
      </c>
      <c r="W101" s="81"/>
      <c r="X101" s="71">
        <f t="shared" si="124"/>
        <v>0</v>
      </c>
      <c r="Y101" s="81"/>
    </row>
    <row r="102" spans="1:983" outlineLevel="1" x14ac:dyDescent="0.35">
      <c r="A102" s="77" t="s">
        <v>372</v>
      </c>
      <c r="B102" s="114" t="s">
        <v>373</v>
      </c>
      <c r="C102" s="79" t="s">
        <v>218</v>
      </c>
      <c r="D102" s="81">
        <v>5697.7688699999999</v>
      </c>
      <c r="E102" s="81"/>
      <c r="F102" s="82">
        <f t="shared" si="125"/>
        <v>-1</v>
      </c>
      <c r="G102" s="81">
        <f t="shared" si="119"/>
        <v>7933.8544660000007</v>
      </c>
      <c r="H102" s="81">
        <v>1854.8234165000001</v>
      </c>
      <c r="I102" s="81">
        <v>2032.8234165000001</v>
      </c>
      <c r="J102" s="81">
        <f t="shared" si="120"/>
        <v>3887.6468330000002</v>
      </c>
      <c r="K102" s="81">
        <v>2065.8234165000003</v>
      </c>
      <c r="L102" s="81">
        <f t="shared" si="121"/>
        <v>5953.4702495000001</v>
      </c>
      <c r="M102" s="81">
        <v>1980.3842165000001</v>
      </c>
      <c r="N102" s="82" t="e">
        <f t="shared" si="126"/>
        <v>#DIV/0!</v>
      </c>
      <c r="O102" s="81">
        <v>5967.261322637999</v>
      </c>
      <c r="P102" s="81">
        <v>6235.7880821567087</v>
      </c>
      <c r="Q102" s="83"/>
      <c r="S102" s="81">
        <f t="shared" si="122"/>
        <v>0</v>
      </c>
      <c r="T102" s="81"/>
      <c r="U102" s="81"/>
      <c r="V102" s="81">
        <f t="shared" si="123"/>
        <v>0</v>
      </c>
      <c r="W102" s="81"/>
      <c r="X102" s="71">
        <f t="shared" si="124"/>
        <v>0</v>
      </c>
      <c r="Y102" s="81"/>
    </row>
    <row r="103" spans="1:983" s="76" customFormat="1" outlineLevel="1" x14ac:dyDescent="0.35">
      <c r="A103" s="67" t="s">
        <v>374</v>
      </c>
      <c r="B103" s="68" t="s">
        <v>375</v>
      </c>
      <c r="C103" s="69" t="s">
        <v>218</v>
      </c>
      <c r="D103" s="70">
        <v>650000</v>
      </c>
      <c r="E103" s="70"/>
      <c r="F103" s="73">
        <f t="shared" si="125"/>
        <v>-1</v>
      </c>
      <c r="G103" s="70">
        <f t="shared" si="119"/>
        <v>630000</v>
      </c>
      <c r="H103" s="70">
        <v>152200</v>
      </c>
      <c r="I103" s="70">
        <v>138500</v>
      </c>
      <c r="J103" s="70">
        <f t="shared" si="120"/>
        <v>290700</v>
      </c>
      <c r="K103" s="70">
        <v>152800</v>
      </c>
      <c r="L103" s="70">
        <f t="shared" si="121"/>
        <v>443500</v>
      </c>
      <c r="M103" s="70">
        <v>186500</v>
      </c>
      <c r="N103" s="73" t="e">
        <f t="shared" si="126"/>
        <v>#DIV/0!</v>
      </c>
      <c r="O103" s="70">
        <v>641500</v>
      </c>
      <c r="P103" s="70">
        <v>658000</v>
      </c>
      <c r="Q103" s="117"/>
      <c r="S103" s="70">
        <f t="shared" si="122"/>
        <v>0</v>
      </c>
      <c r="T103" s="70"/>
      <c r="U103" s="70"/>
      <c r="V103" s="70">
        <f t="shared" si="123"/>
        <v>0</v>
      </c>
      <c r="W103" s="81"/>
      <c r="X103" s="71">
        <f t="shared" si="124"/>
        <v>0</v>
      </c>
      <c r="Y103" s="70"/>
    </row>
    <row r="104" spans="1:983" outlineLevel="1" x14ac:dyDescent="0.35">
      <c r="A104" s="77" t="s">
        <v>376</v>
      </c>
      <c r="B104" s="114" t="s">
        <v>377</v>
      </c>
      <c r="C104" s="79" t="s">
        <v>218</v>
      </c>
      <c r="D104" s="81">
        <v>2542.93586</v>
      </c>
      <c r="E104" s="81"/>
      <c r="F104" s="82">
        <f t="shared" si="125"/>
        <v>-1</v>
      </c>
      <c r="G104" s="81">
        <f t="shared" si="119"/>
        <v>7242.26296</v>
      </c>
      <c r="H104" s="81">
        <v>1550.06574</v>
      </c>
      <c r="I104" s="81">
        <v>1551.06574</v>
      </c>
      <c r="J104" s="81">
        <f t="shared" si="120"/>
        <v>3101.13148</v>
      </c>
      <c r="K104" s="81">
        <v>1600.06574</v>
      </c>
      <c r="L104" s="81">
        <f t="shared" si="121"/>
        <v>4701.19722</v>
      </c>
      <c r="M104" s="81">
        <v>2541.06574</v>
      </c>
      <c r="N104" s="82" t="e">
        <f t="shared" si="126"/>
        <v>#DIV/0!</v>
      </c>
      <c r="O104" s="81">
        <v>2000</v>
      </c>
      <c r="P104" s="81">
        <v>2000</v>
      </c>
      <c r="Q104" s="83"/>
      <c r="S104" s="81">
        <f t="shared" si="122"/>
        <v>0</v>
      </c>
      <c r="T104" s="81"/>
      <c r="U104" s="81"/>
      <c r="V104" s="81">
        <f t="shared" si="123"/>
        <v>0</v>
      </c>
      <c r="W104" s="81"/>
      <c r="X104" s="71">
        <f t="shared" si="124"/>
        <v>0</v>
      </c>
      <c r="Y104" s="81"/>
    </row>
    <row r="105" spans="1:983" outlineLevel="1" x14ac:dyDescent="0.35">
      <c r="A105" s="77" t="s">
        <v>378</v>
      </c>
      <c r="B105" s="114" t="s">
        <v>379</v>
      </c>
      <c r="C105" s="79" t="s">
        <v>218</v>
      </c>
      <c r="D105" s="81">
        <v>53190.197070000002</v>
      </c>
      <c r="E105" s="81"/>
      <c r="F105" s="82">
        <f t="shared" si="125"/>
        <v>-1</v>
      </c>
      <c r="G105" s="81">
        <f t="shared" si="119"/>
        <v>55289.499999999993</v>
      </c>
      <c r="H105" s="81">
        <v>11793.49</v>
      </c>
      <c r="I105" s="81">
        <v>14336.989999999998</v>
      </c>
      <c r="J105" s="81">
        <f t="shared" si="120"/>
        <v>26130.479999999996</v>
      </c>
      <c r="K105" s="81">
        <v>13386.989999999998</v>
      </c>
      <c r="L105" s="81">
        <f t="shared" si="121"/>
        <v>39517.469999999994</v>
      </c>
      <c r="M105" s="81">
        <v>15772.029999999999</v>
      </c>
      <c r="N105" s="82" t="e">
        <f t="shared" si="126"/>
        <v>#DIV/0!</v>
      </c>
      <c r="O105" s="81">
        <v>56669.545349999993</v>
      </c>
      <c r="P105" s="81">
        <v>59219.674890749986</v>
      </c>
      <c r="Q105" s="83"/>
      <c r="S105" s="81">
        <f t="shared" si="122"/>
        <v>0</v>
      </c>
      <c r="T105" s="81"/>
      <c r="U105" s="81"/>
      <c r="V105" s="81">
        <f t="shared" si="123"/>
        <v>0</v>
      </c>
      <c r="W105" s="81"/>
      <c r="X105" s="71">
        <f t="shared" si="124"/>
        <v>0</v>
      </c>
      <c r="Y105" s="81"/>
    </row>
    <row r="106" spans="1:983" hidden="1" outlineLevel="1" x14ac:dyDescent="0.35">
      <c r="A106" s="77" t="s">
        <v>380</v>
      </c>
      <c r="B106" s="114" t="s">
        <v>381</v>
      </c>
      <c r="C106" s="79" t="s">
        <v>218</v>
      </c>
      <c r="D106" s="81">
        <v>263131.15569999994</v>
      </c>
      <c r="E106" s="81"/>
      <c r="F106" s="82"/>
      <c r="G106" s="70">
        <f t="shared" si="119"/>
        <v>0</v>
      </c>
      <c r="H106" s="70"/>
      <c r="I106" s="70"/>
      <c r="J106" s="70">
        <f t="shared" si="120"/>
        <v>0</v>
      </c>
      <c r="K106" s="70"/>
      <c r="L106" s="70">
        <f t="shared" si="121"/>
        <v>0</v>
      </c>
      <c r="M106" s="70"/>
      <c r="N106" s="82" t="e">
        <f t="shared" si="126"/>
        <v>#DIV/0!</v>
      </c>
      <c r="O106" s="81"/>
      <c r="P106" s="81"/>
      <c r="Q106" s="83"/>
      <c r="S106" s="70">
        <f t="shared" si="122"/>
        <v>0</v>
      </c>
      <c r="T106" s="70"/>
      <c r="U106" s="70"/>
      <c r="V106" s="70">
        <f t="shared" si="123"/>
        <v>0</v>
      </c>
      <c r="W106" s="81"/>
      <c r="X106" s="71">
        <f t="shared" si="124"/>
        <v>0</v>
      </c>
      <c r="Y106" s="70"/>
    </row>
    <row r="107" spans="1:983" outlineLevel="1" x14ac:dyDescent="0.35">
      <c r="A107" s="77" t="s">
        <v>382</v>
      </c>
      <c r="B107" s="114" t="s">
        <v>277</v>
      </c>
      <c r="C107" s="79" t="s">
        <v>218</v>
      </c>
      <c r="D107" s="81">
        <v>221949.90211999996</v>
      </c>
      <c r="E107" s="81"/>
      <c r="F107" s="82">
        <f t="shared" si="125"/>
        <v>-1</v>
      </c>
      <c r="G107" s="81">
        <f t="shared" si="119"/>
        <v>56566.24691839992</v>
      </c>
      <c r="H107" s="70">
        <v>12379.346739600045</v>
      </c>
      <c r="I107" s="81">
        <v>14744.34673959996</v>
      </c>
      <c r="J107" s="81">
        <f t="shared" si="120"/>
        <v>27123.693479200003</v>
      </c>
      <c r="K107" s="70">
        <v>14955.34673959996</v>
      </c>
      <c r="L107" s="70">
        <f t="shared" si="121"/>
        <v>42079.040218799964</v>
      </c>
      <c r="M107" s="70">
        <v>14487.206699599954</v>
      </c>
      <c r="N107" s="82" t="e">
        <f t="shared" si="126"/>
        <v>#DIV/0!</v>
      </c>
      <c r="O107" s="81">
        <v>66414.524847439985</v>
      </c>
      <c r="P107" s="81">
        <v>69403.178465574776</v>
      </c>
      <c r="Q107" s="83"/>
      <c r="S107" s="81">
        <f t="shared" si="122"/>
        <v>0</v>
      </c>
      <c r="T107" s="81"/>
      <c r="U107" s="81"/>
      <c r="V107" s="81">
        <f t="shared" si="123"/>
        <v>0</v>
      </c>
      <c r="W107" s="81"/>
      <c r="X107" s="71">
        <f t="shared" si="124"/>
        <v>0</v>
      </c>
      <c r="Y107" s="70"/>
    </row>
    <row r="108" spans="1:983" s="76" customFormat="1" outlineLevel="1" x14ac:dyDescent="0.35">
      <c r="A108" s="77" t="s">
        <v>383</v>
      </c>
      <c r="B108" s="68" t="s">
        <v>384</v>
      </c>
      <c r="C108" s="69" t="s">
        <v>218</v>
      </c>
      <c r="D108" s="70">
        <v>375028.89535000001</v>
      </c>
      <c r="E108" s="70"/>
      <c r="F108" s="73">
        <f>IFERROR((E108-D108)/D108,"-")</f>
        <v>-1</v>
      </c>
      <c r="G108" s="70">
        <f t="shared" si="119"/>
        <v>413711</v>
      </c>
      <c r="H108" s="70">
        <v>103910.49355000001</v>
      </c>
      <c r="I108" s="70">
        <v>103542.93508</v>
      </c>
      <c r="J108" s="70">
        <f t="shared" si="120"/>
        <v>207453.42863000001</v>
      </c>
      <c r="K108" s="70">
        <v>103422.73000000001</v>
      </c>
      <c r="L108" s="70">
        <f t="shared" si="121"/>
        <v>310876.15863000002</v>
      </c>
      <c r="M108" s="70">
        <v>102834.84136999999</v>
      </c>
      <c r="N108" s="82" t="e">
        <f t="shared" si="126"/>
        <v>#DIV/0!</v>
      </c>
      <c r="O108" s="70">
        <v>350000</v>
      </c>
      <c r="P108" s="70">
        <v>350000</v>
      </c>
      <c r="Q108" s="117"/>
      <c r="S108" s="70">
        <f t="shared" si="122"/>
        <v>0</v>
      </c>
      <c r="T108" s="70"/>
      <c r="U108" s="70"/>
      <c r="V108" s="70">
        <f t="shared" si="123"/>
        <v>0</v>
      </c>
      <c r="W108" s="81"/>
      <c r="X108" s="71">
        <f t="shared" si="124"/>
        <v>0</v>
      </c>
      <c r="Y108" s="70"/>
    </row>
    <row r="109" spans="1:983" outlineLevel="1" x14ac:dyDescent="0.35">
      <c r="A109" s="77" t="s">
        <v>385</v>
      </c>
      <c r="B109" s="114" t="s">
        <v>386</v>
      </c>
      <c r="C109" s="79" t="s">
        <v>218</v>
      </c>
      <c r="D109" s="81">
        <v>107943.548</v>
      </c>
      <c r="E109" s="81"/>
      <c r="F109" s="82">
        <f t="shared" si="125"/>
        <v>-1</v>
      </c>
      <c r="G109" s="81">
        <f t="shared" si="119"/>
        <v>175957.99699999997</v>
      </c>
      <c r="H109" s="81">
        <v>43990.396000000001</v>
      </c>
      <c r="I109" s="81">
        <v>43989.998999999996</v>
      </c>
      <c r="J109" s="81">
        <f t="shared" si="120"/>
        <v>87980.39499999999</v>
      </c>
      <c r="K109" s="81">
        <v>43989.603000000003</v>
      </c>
      <c r="L109" s="81">
        <f t="shared" si="121"/>
        <v>131969.99799999999</v>
      </c>
      <c r="M109" s="81">
        <v>43987.998999999996</v>
      </c>
      <c r="N109" s="82" t="e">
        <f>(G109-E109)/E109</f>
        <v>#DIV/0!</v>
      </c>
      <c r="O109" s="81">
        <v>114353.00315174997</v>
      </c>
      <c r="P109" s="81">
        <v>119498.88829357871</v>
      </c>
      <c r="Q109" s="83"/>
      <c r="S109" s="81">
        <f t="shared" si="122"/>
        <v>0</v>
      </c>
      <c r="T109" s="81"/>
      <c r="U109" s="81"/>
      <c r="V109" s="81">
        <f t="shared" si="123"/>
        <v>0</v>
      </c>
      <c r="W109" s="81"/>
      <c r="X109" s="71">
        <f t="shared" si="124"/>
        <v>0</v>
      </c>
      <c r="Y109" s="81"/>
    </row>
    <row r="110" spans="1:983" hidden="1" outlineLevel="1" x14ac:dyDescent="0.35">
      <c r="A110" s="77" t="s">
        <v>387</v>
      </c>
      <c r="B110" s="114" t="s">
        <v>388</v>
      </c>
      <c r="C110" s="79" t="s">
        <v>218</v>
      </c>
      <c r="D110" s="81">
        <v>0</v>
      </c>
      <c r="E110" s="81"/>
      <c r="F110" s="82"/>
      <c r="G110" s="81">
        <f t="shared" si="119"/>
        <v>0</v>
      </c>
      <c r="H110" s="81"/>
      <c r="I110" s="81"/>
      <c r="J110" s="81">
        <f t="shared" si="120"/>
        <v>0</v>
      </c>
      <c r="K110" s="81"/>
      <c r="L110" s="81">
        <f t="shared" si="121"/>
        <v>0</v>
      </c>
      <c r="M110" s="81"/>
      <c r="N110" s="93"/>
      <c r="O110" s="81"/>
      <c r="P110" s="81"/>
      <c r="Q110" s="83"/>
      <c r="S110" s="81">
        <f t="shared" si="122"/>
        <v>0</v>
      </c>
      <c r="T110" s="81"/>
      <c r="U110" s="81"/>
      <c r="V110" s="81">
        <f t="shared" si="123"/>
        <v>0</v>
      </c>
      <c r="W110" s="81"/>
      <c r="X110" s="71">
        <f t="shared" si="124"/>
        <v>0</v>
      </c>
      <c r="Y110" s="81"/>
    </row>
    <row r="111" spans="1:983" collapsed="1" x14ac:dyDescent="0.35">
      <c r="A111" s="77"/>
      <c r="B111" s="93"/>
      <c r="C111" s="79"/>
      <c r="D111" s="93"/>
      <c r="E111" s="93"/>
      <c r="F111" s="94"/>
      <c r="G111" s="93"/>
      <c r="H111" s="93"/>
      <c r="I111" s="93"/>
      <c r="J111" s="93"/>
      <c r="K111" s="93"/>
      <c r="L111" s="93"/>
      <c r="M111" s="93"/>
      <c r="N111" s="93"/>
      <c r="O111" s="93"/>
      <c r="P111" s="93"/>
      <c r="Q111" s="96"/>
      <c r="S111" s="93"/>
      <c r="T111" s="93"/>
      <c r="U111" s="93"/>
      <c r="V111" s="93"/>
      <c r="W111" s="93"/>
      <c r="X111" s="93"/>
      <c r="Y111" s="93"/>
    </row>
    <row r="112" spans="1:983" s="57" customFormat="1" x14ac:dyDescent="0.35">
      <c r="A112" s="53" t="s">
        <v>389</v>
      </c>
      <c r="B112" s="53" t="s">
        <v>390</v>
      </c>
      <c r="C112" s="97" t="s">
        <v>218</v>
      </c>
      <c r="D112" s="53"/>
      <c r="E112" s="53"/>
      <c r="F112" s="146"/>
      <c r="G112" s="53"/>
      <c r="H112" s="53"/>
      <c r="I112" s="53"/>
      <c r="J112" s="53"/>
      <c r="K112" s="53"/>
      <c r="L112" s="53"/>
      <c r="M112" s="53"/>
      <c r="N112" s="53"/>
      <c r="O112" s="53"/>
      <c r="P112" s="53"/>
      <c r="Q112" s="147"/>
      <c r="S112" s="53"/>
      <c r="T112" s="53"/>
      <c r="U112" s="53"/>
      <c r="V112" s="53"/>
      <c r="W112" s="53"/>
      <c r="X112" s="53"/>
      <c r="Y112" s="53"/>
      <c r="AKT112" s="49"/>
      <c r="AKU112" s="49"/>
    </row>
    <row r="113" spans="1:983" s="57" customFormat="1" x14ac:dyDescent="0.35">
      <c r="A113" s="53" t="s">
        <v>391</v>
      </c>
      <c r="B113" s="53" t="s">
        <v>392</v>
      </c>
      <c r="C113" s="97" t="s">
        <v>218</v>
      </c>
      <c r="D113" s="98">
        <v>2136080.4950930853</v>
      </c>
      <c r="E113" s="98"/>
      <c r="F113" s="55">
        <f>(E113-D113)/D113</f>
        <v>-1</v>
      </c>
      <c r="G113" s="98">
        <f>G84+G89-G99</f>
        <v>3001177.8017586092</v>
      </c>
      <c r="H113" s="98">
        <f>H84+H89-H99</f>
        <v>977607.08178848261</v>
      </c>
      <c r="I113" s="98">
        <f t="shared" ref="I113:M113" si="127">I84+I89-I99</f>
        <v>598246.6146810085</v>
      </c>
      <c r="J113" s="98">
        <f>J84+J89-J99</f>
        <v>1575853.69646949</v>
      </c>
      <c r="K113" s="98">
        <f t="shared" si="127"/>
        <v>1066609.3155236016</v>
      </c>
      <c r="L113" s="98">
        <f t="shared" si="127"/>
        <v>2642463.0119930892</v>
      </c>
      <c r="M113" s="98">
        <f t="shared" si="127"/>
        <v>358714.78976552014</v>
      </c>
      <c r="N113" s="55" t="e">
        <f>(G113-E113)/E113</f>
        <v>#DIV/0!</v>
      </c>
      <c r="O113" s="98">
        <f t="shared" ref="O113:P113" si="128">O84+O89-O99</f>
        <v>3404363.9153674887</v>
      </c>
      <c r="P113" s="98">
        <f t="shared" si="128"/>
        <v>3582005.4516015481</v>
      </c>
      <c r="Q113" s="99"/>
      <c r="S113" s="98">
        <f>S84+S89-S99</f>
        <v>0</v>
      </c>
      <c r="T113" s="148">
        <f>T84+T89-T99</f>
        <v>0</v>
      </c>
      <c r="U113" s="148">
        <f>U84+U89-U99</f>
        <v>0</v>
      </c>
      <c r="V113" s="98">
        <f>V84+V89-V99</f>
        <v>0</v>
      </c>
      <c r="W113" s="98">
        <f>X113-V113</f>
        <v>0</v>
      </c>
      <c r="X113" s="98">
        <f t="shared" ref="X113:Y113" si="129">X84+X89-X99</f>
        <v>0</v>
      </c>
      <c r="Y113" s="98">
        <f t="shared" si="129"/>
        <v>0</v>
      </c>
      <c r="AKT113" s="49"/>
      <c r="AKU113" s="49"/>
    </row>
    <row r="114" spans="1:983" s="37" customFormat="1" outlineLevel="1" x14ac:dyDescent="0.35">
      <c r="A114" s="77" t="s">
        <v>393</v>
      </c>
      <c r="B114" s="135" t="s">
        <v>394</v>
      </c>
      <c r="C114" s="79" t="s">
        <v>218</v>
      </c>
      <c r="D114" s="81">
        <v>430500.7717376668</v>
      </c>
      <c r="E114" s="81"/>
      <c r="F114" s="149"/>
      <c r="G114" s="81">
        <f t="shared" ref="G114:K114" si="130">G113*0.2</f>
        <v>600235.56035172183</v>
      </c>
      <c r="H114" s="81">
        <f t="shared" si="130"/>
        <v>195521.41635769652</v>
      </c>
      <c r="I114" s="81">
        <f t="shared" si="130"/>
        <v>119649.3229362017</v>
      </c>
      <c r="J114" s="81">
        <f t="shared" si="130"/>
        <v>315170.73929389799</v>
      </c>
      <c r="K114" s="81">
        <f t="shared" si="130"/>
        <v>213321.86310472034</v>
      </c>
      <c r="L114" s="81">
        <f>L113*0.2</f>
        <v>528492.60239861789</v>
      </c>
      <c r="M114" s="81">
        <f>M113*0.2</f>
        <v>71742.957953104036</v>
      </c>
      <c r="N114" s="82" t="e">
        <f>(G114-E114)/E114</f>
        <v>#DIV/0!</v>
      </c>
      <c r="O114" s="81">
        <f>O113*0.2</f>
        <v>680872.78307349782</v>
      </c>
      <c r="P114" s="81">
        <f>P113*0.2</f>
        <v>716401.09032030962</v>
      </c>
      <c r="Q114" s="83"/>
      <c r="S114" s="81"/>
      <c r="T114" s="150"/>
      <c r="U114" s="81"/>
      <c r="V114" s="70"/>
      <c r="W114" s="81"/>
      <c r="X114" s="81"/>
      <c r="Y114" s="81">
        <f>Y113*0.2</f>
        <v>0</v>
      </c>
    </row>
    <row r="115" spans="1:983" hidden="1" outlineLevel="1" x14ac:dyDescent="0.35">
      <c r="A115" s="77" t="s">
        <v>395</v>
      </c>
      <c r="B115" s="135" t="s">
        <v>396</v>
      </c>
      <c r="C115" s="60" t="s">
        <v>218</v>
      </c>
      <c r="D115" s="151"/>
      <c r="E115" s="81"/>
      <c r="F115" s="152"/>
      <c r="G115" s="151"/>
      <c r="H115" s="81"/>
      <c r="I115" s="151"/>
      <c r="J115" s="151"/>
      <c r="K115" s="151"/>
      <c r="L115" s="151"/>
      <c r="M115" s="151"/>
      <c r="N115" s="151"/>
      <c r="O115" s="151"/>
      <c r="P115" s="151"/>
      <c r="Q115" s="153"/>
      <c r="S115" s="151"/>
      <c r="T115" s="150"/>
      <c r="U115" s="151"/>
      <c r="V115" s="151"/>
      <c r="W115" s="151"/>
      <c r="X115" s="151"/>
      <c r="Y115" s="151"/>
    </row>
    <row r="116" spans="1:983" hidden="1" outlineLevel="1" x14ac:dyDescent="0.35">
      <c r="A116" s="77" t="s">
        <v>397</v>
      </c>
      <c r="B116" s="135" t="s">
        <v>398</v>
      </c>
      <c r="C116" s="60" t="s">
        <v>218</v>
      </c>
      <c r="D116" s="151"/>
      <c r="E116" s="81"/>
      <c r="F116" s="152"/>
      <c r="G116" s="151"/>
      <c r="H116" s="81"/>
      <c r="I116" s="151"/>
      <c r="J116" s="151"/>
      <c r="K116" s="151"/>
      <c r="L116" s="151"/>
      <c r="M116" s="151"/>
      <c r="N116" s="151"/>
      <c r="O116" s="151"/>
      <c r="P116" s="151"/>
      <c r="Q116" s="153"/>
      <c r="S116" s="151"/>
      <c r="T116" s="150"/>
      <c r="U116" s="151"/>
      <c r="V116" s="151"/>
      <c r="W116" s="151"/>
      <c r="X116" s="151"/>
      <c r="Y116" s="151"/>
    </row>
    <row r="117" spans="1:983" hidden="1" outlineLevel="1" x14ac:dyDescent="0.35">
      <c r="A117" s="77" t="s">
        <v>399</v>
      </c>
      <c r="B117" s="135" t="s">
        <v>400</v>
      </c>
      <c r="C117" s="60" t="s">
        <v>218</v>
      </c>
      <c r="D117" s="151"/>
      <c r="E117" s="81"/>
      <c r="F117" s="152"/>
      <c r="G117" s="151"/>
      <c r="H117" s="81"/>
      <c r="I117" s="151"/>
      <c r="J117" s="151"/>
      <c r="K117" s="151"/>
      <c r="L117" s="151"/>
      <c r="M117" s="151"/>
      <c r="N117" s="151"/>
      <c r="O117" s="151"/>
      <c r="P117" s="151"/>
      <c r="Q117" s="153"/>
      <c r="S117" s="151"/>
      <c r="T117" s="150"/>
      <c r="U117" s="151"/>
      <c r="V117" s="151"/>
      <c r="W117" s="151"/>
      <c r="X117" s="151"/>
      <c r="Y117" s="151"/>
    </row>
    <row r="118" spans="1:983" hidden="1" outlineLevel="1" x14ac:dyDescent="0.35">
      <c r="A118" s="77" t="s">
        <v>401</v>
      </c>
      <c r="B118" s="135" t="s">
        <v>402</v>
      </c>
      <c r="C118" s="60" t="s">
        <v>218</v>
      </c>
      <c r="D118" s="151"/>
      <c r="E118" s="81"/>
      <c r="F118" s="152"/>
      <c r="G118" s="81">
        <f t="shared" ref="G118" si="131">L118+M118</f>
        <v>0</v>
      </c>
      <c r="H118" s="81"/>
      <c r="I118" s="151"/>
      <c r="J118" s="70"/>
      <c r="K118" s="151"/>
      <c r="L118" s="81">
        <f>J118+K118</f>
        <v>0</v>
      </c>
      <c r="M118" s="151"/>
      <c r="N118" s="151"/>
      <c r="O118" s="151"/>
      <c r="P118" s="151"/>
      <c r="Q118" s="153"/>
      <c r="S118" s="81"/>
      <c r="T118" s="150"/>
      <c r="U118" s="154"/>
      <c r="V118" s="70"/>
      <c r="W118" s="81"/>
      <c r="X118" s="81"/>
      <c r="Y118" s="151"/>
    </row>
    <row r="119" spans="1:983" s="57" customFormat="1" collapsed="1" x14ac:dyDescent="0.35">
      <c r="A119" s="53" t="s">
        <v>403</v>
      </c>
      <c r="B119" s="53" t="s">
        <v>404</v>
      </c>
      <c r="C119" s="97" t="s">
        <v>218</v>
      </c>
      <c r="D119" s="155">
        <f>SUM(D120:D122)</f>
        <v>1705579.7233554185</v>
      </c>
      <c r="E119" s="155"/>
      <c r="F119" s="55">
        <f>(E119-D119)/D119</f>
        <v>-1</v>
      </c>
      <c r="G119" s="155">
        <f>G113-G114</f>
        <v>2400942.2414068873</v>
      </c>
      <c r="H119" s="155">
        <f t="shared" ref="H119:M119" si="132">H113-H114</f>
        <v>782085.66543078609</v>
      </c>
      <c r="I119" s="155">
        <f t="shared" si="132"/>
        <v>478597.2917448068</v>
      </c>
      <c r="J119" s="155">
        <f t="shared" si="132"/>
        <v>1260682.957175592</v>
      </c>
      <c r="K119" s="155">
        <f t="shared" si="132"/>
        <v>853287.45241888124</v>
      </c>
      <c r="L119" s="155">
        <f t="shared" si="132"/>
        <v>2113970.4095944716</v>
      </c>
      <c r="M119" s="155">
        <f t="shared" si="132"/>
        <v>286971.83181241609</v>
      </c>
      <c r="N119" s="55" t="e">
        <f>(G119-E119)/E119</f>
        <v>#DIV/0!</v>
      </c>
      <c r="O119" s="155">
        <f t="shared" ref="O119:P119" si="133">O113-O114</f>
        <v>2723491.1322939908</v>
      </c>
      <c r="P119" s="155">
        <f t="shared" si="133"/>
        <v>2865604.3612812385</v>
      </c>
      <c r="Q119" s="156"/>
      <c r="S119" s="155">
        <f>S113-S114</f>
        <v>0</v>
      </c>
      <c r="T119" s="155">
        <f>T113-T114-T115-T118</f>
        <v>0</v>
      </c>
      <c r="U119" s="155">
        <f>U113-U114-U115-U118</f>
        <v>0</v>
      </c>
      <c r="V119" s="155">
        <f>V113-V114-V115+V118</f>
        <v>0</v>
      </c>
      <c r="W119" s="155">
        <f>W113-W114-W115+W118</f>
        <v>0</v>
      </c>
      <c r="X119" s="155">
        <f>X113-X114-X115+X118</f>
        <v>0</v>
      </c>
      <c r="Y119" s="155">
        <f>Y113-Y114</f>
        <v>0</v>
      </c>
      <c r="AKT119" s="49"/>
      <c r="AKU119" s="49"/>
    </row>
    <row r="120" spans="1:983" x14ac:dyDescent="0.35">
      <c r="A120" s="157"/>
      <c r="B120" s="158" t="s">
        <v>405</v>
      </c>
      <c r="C120" s="129" t="s">
        <v>218</v>
      </c>
      <c r="D120" s="159">
        <v>1195593.8747832526</v>
      </c>
      <c r="E120" s="160"/>
      <c r="F120" s="152"/>
      <c r="G120" s="161">
        <f>$G$119*G129</f>
        <v>1992782.0603677165</v>
      </c>
      <c r="H120" s="161"/>
      <c r="I120" s="161"/>
      <c r="J120" s="81">
        <f t="shared" ref="J120:J122" si="134">H120+I120</f>
        <v>0</v>
      </c>
      <c r="K120" s="161"/>
      <c r="L120" s="70">
        <f t="shared" ref="L120:L122" si="135">J120+K120</f>
        <v>0</v>
      </c>
      <c r="M120" s="161">
        <f>M$119*L129</f>
        <v>0</v>
      </c>
      <c r="N120" s="82" t="e">
        <f t="shared" ref="N120:N122" si="136">(G120-E120)/E120</f>
        <v>#DIV/0!</v>
      </c>
      <c r="O120" s="161">
        <f>$O$119*O129</f>
        <v>2260497.6398040121</v>
      </c>
      <c r="P120" s="161">
        <f>$P$119*P129</f>
        <v>2378451.6198634277</v>
      </c>
      <c r="Q120" s="162"/>
      <c r="S120" s="161"/>
      <c r="T120" s="161"/>
      <c r="U120" s="161"/>
      <c r="V120" s="161"/>
      <c r="W120" s="161"/>
      <c r="X120" s="161"/>
      <c r="Y120" s="151"/>
    </row>
    <row r="121" spans="1:983" x14ac:dyDescent="0.35">
      <c r="A121" s="157"/>
      <c r="B121" s="158" t="s">
        <v>406</v>
      </c>
      <c r="C121" s="129" t="s">
        <v>218</v>
      </c>
      <c r="D121" s="159">
        <v>375227.53913819138</v>
      </c>
      <c r="E121" s="160"/>
      <c r="F121" s="152"/>
      <c r="G121" s="161">
        <f t="shared" ref="G121:G122" si="137">$G$119*G130</f>
        <v>192075.379312551</v>
      </c>
      <c r="H121" s="161"/>
      <c r="I121" s="161"/>
      <c r="J121" s="81">
        <f t="shared" si="134"/>
        <v>0</v>
      </c>
      <c r="K121" s="161"/>
      <c r="L121" s="70">
        <f t="shared" si="135"/>
        <v>0</v>
      </c>
      <c r="M121" s="161">
        <f>M$119*L130</f>
        <v>60264.084680607375</v>
      </c>
      <c r="N121" s="82" t="e">
        <f t="shared" si="136"/>
        <v>#DIV/0!</v>
      </c>
      <c r="O121" s="161">
        <f t="shared" ref="O121:O122" si="138">$O$119*O130</f>
        <v>217879.29058351927</v>
      </c>
      <c r="P121" s="161">
        <f t="shared" ref="P121:P122" si="139">$P$119*P130</f>
        <v>229248.34890249907</v>
      </c>
      <c r="Q121" s="162"/>
      <c r="S121" s="160"/>
      <c r="T121" s="161"/>
      <c r="U121" s="161"/>
      <c r="V121" s="161"/>
      <c r="W121" s="161"/>
      <c r="X121" s="161"/>
      <c r="Y121" s="151"/>
    </row>
    <row r="122" spans="1:983" x14ac:dyDescent="0.35">
      <c r="A122" s="157"/>
      <c r="B122" s="158" t="s">
        <v>407</v>
      </c>
      <c r="C122" s="129" t="s">
        <v>218</v>
      </c>
      <c r="D122" s="159">
        <v>134758.3094339745</v>
      </c>
      <c r="E122" s="160"/>
      <c r="F122" s="152"/>
      <c r="G122" s="161">
        <f t="shared" si="137"/>
        <v>216084.80172661986</v>
      </c>
      <c r="H122" s="161"/>
      <c r="I122" s="161"/>
      <c r="J122" s="81">
        <f t="shared" si="134"/>
        <v>0</v>
      </c>
      <c r="K122" s="161"/>
      <c r="L122" s="70">
        <f t="shared" si="135"/>
        <v>0</v>
      </c>
      <c r="M122" s="161">
        <f>M$119*L131</f>
        <v>25827.464863117446</v>
      </c>
      <c r="N122" s="82" t="e">
        <f t="shared" si="136"/>
        <v>#DIV/0!</v>
      </c>
      <c r="O122" s="161">
        <f t="shared" si="138"/>
        <v>245114.20190645917</v>
      </c>
      <c r="P122" s="161">
        <f t="shared" si="139"/>
        <v>257904.39251531145</v>
      </c>
      <c r="Q122" s="162"/>
      <c r="S122" s="160"/>
      <c r="T122" s="161"/>
      <c r="U122" s="161"/>
      <c r="V122" s="161"/>
      <c r="W122" s="161"/>
      <c r="X122" s="161"/>
      <c r="Y122" s="151"/>
    </row>
    <row r="123" spans="1:983" x14ac:dyDescent="0.35">
      <c r="A123" s="157"/>
      <c r="B123" s="158"/>
      <c r="C123" s="60"/>
      <c r="D123" s="159"/>
      <c r="E123" s="160"/>
      <c r="F123" s="152"/>
      <c r="G123" s="160"/>
      <c r="H123" s="151"/>
      <c r="I123" s="151"/>
      <c r="J123" s="151"/>
      <c r="K123" s="151"/>
      <c r="L123" s="151"/>
      <c r="M123" s="151"/>
      <c r="N123" s="163"/>
      <c r="O123" s="151"/>
      <c r="P123" s="151"/>
      <c r="Q123" s="153"/>
      <c r="S123" s="160"/>
      <c r="T123" s="151"/>
      <c r="U123" s="151"/>
      <c r="V123" s="151"/>
      <c r="W123" s="151"/>
      <c r="X123" s="151"/>
      <c r="Y123" s="151"/>
    </row>
    <row r="124" spans="1:983" x14ac:dyDescent="0.35">
      <c r="A124" s="157"/>
      <c r="B124" s="164" t="s">
        <v>408</v>
      </c>
      <c r="C124" s="60" t="s">
        <v>218</v>
      </c>
      <c r="D124" s="108">
        <f>D122/2</f>
        <v>67379.15471698725</v>
      </c>
      <c r="E124" s="84"/>
      <c r="F124" s="152"/>
      <c r="G124" s="160">
        <f>G122/2</f>
        <v>108042.40086330993</v>
      </c>
      <c r="H124" s="151"/>
      <c r="I124" s="151"/>
      <c r="J124" s="151"/>
      <c r="K124" s="151"/>
      <c r="L124" s="151"/>
      <c r="M124" s="151"/>
      <c r="N124" s="163"/>
      <c r="O124" s="108">
        <f t="shared" ref="O124:P124" si="140">O122/2</f>
        <v>122557.10095322959</v>
      </c>
      <c r="P124" s="108">
        <f t="shared" si="140"/>
        <v>128952.19625765573</v>
      </c>
      <c r="Q124" s="110"/>
      <c r="S124" s="160"/>
      <c r="T124" s="151"/>
      <c r="U124" s="151"/>
      <c r="V124" s="151"/>
      <c r="W124" s="151"/>
      <c r="X124" s="151"/>
      <c r="Y124" s="151"/>
    </row>
    <row r="125" spans="1:983" s="57" customFormat="1" hidden="1" x14ac:dyDescent="0.35">
      <c r="A125" s="53" t="s">
        <v>409</v>
      </c>
      <c r="B125" s="165" t="s">
        <v>410</v>
      </c>
      <c r="C125" s="97" t="s">
        <v>218</v>
      </c>
      <c r="D125" s="155"/>
      <c r="E125" s="155"/>
      <c r="F125" s="166"/>
      <c r="G125" s="155"/>
      <c r="H125" s="165"/>
      <c r="I125" s="165"/>
      <c r="J125" s="165"/>
      <c r="K125" s="165"/>
      <c r="L125" s="165"/>
      <c r="M125" s="165"/>
      <c r="N125" s="165"/>
      <c r="O125" s="165"/>
      <c r="P125" s="165"/>
      <c r="Q125" s="167"/>
      <c r="S125" s="155"/>
      <c r="T125" s="165"/>
      <c r="U125" s="165"/>
      <c r="V125" s="165"/>
      <c r="W125" s="165"/>
      <c r="X125" s="165"/>
      <c r="Y125" s="165"/>
      <c r="AKT125" s="49"/>
      <c r="AKU125" s="49"/>
    </row>
    <row r="126" spans="1:983" x14ac:dyDescent="0.35">
      <c r="A126" s="168"/>
      <c r="B126" s="114"/>
      <c r="C126" s="93"/>
      <c r="D126" s="93"/>
      <c r="E126" s="93"/>
      <c r="F126" s="94"/>
      <c r="G126" s="93"/>
      <c r="H126" s="93"/>
      <c r="I126" s="93"/>
      <c r="J126" s="93"/>
      <c r="K126" s="93"/>
      <c r="L126" s="93"/>
      <c r="M126" s="93"/>
      <c r="N126" s="93"/>
      <c r="O126" s="93"/>
      <c r="P126" s="93"/>
      <c r="Q126" s="96"/>
      <c r="S126" s="93"/>
      <c r="T126" s="93"/>
      <c r="U126" s="93"/>
      <c r="V126" s="93"/>
      <c r="W126" s="93"/>
      <c r="X126" s="93"/>
      <c r="Y126" s="93"/>
    </row>
    <row r="127" spans="1:983" s="57" customFormat="1" x14ac:dyDescent="0.35">
      <c r="A127" s="168"/>
      <c r="B127" s="164" t="s">
        <v>411</v>
      </c>
      <c r="C127" s="169"/>
      <c r="D127" s="84">
        <f t="shared" ref="D127:E127" si="141">D113+D103+D34</f>
        <v>6450500.8104430847</v>
      </c>
      <c r="E127" s="84">
        <f t="shared" si="141"/>
        <v>0</v>
      </c>
      <c r="F127" s="62">
        <f t="shared" ref="F127" si="142">(E127-D127)/D127</f>
        <v>-1</v>
      </c>
      <c r="G127" s="84">
        <f t="shared" ref="G127:M127" si="143">G113+G103+G34</f>
        <v>8052386.8017586097</v>
      </c>
      <c r="H127" s="84">
        <f t="shared" si="143"/>
        <v>2211605.0817884826</v>
      </c>
      <c r="I127" s="84">
        <f t="shared" si="143"/>
        <v>1833010.1146810085</v>
      </c>
      <c r="J127" s="84">
        <f t="shared" si="143"/>
        <v>4044615.19646949</v>
      </c>
      <c r="K127" s="84">
        <f t="shared" si="143"/>
        <v>2330283.5155236013</v>
      </c>
      <c r="L127" s="84">
        <f t="shared" si="143"/>
        <v>6374898.7119930889</v>
      </c>
      <c r="M127" s="84">
        <f t="shared" si="143"/>
        <v>1677488.0897655198</v>
      </c>
      <c r="N127" s="62" t="e">
        <f>(G127-E127)/E127</f>
        <v>#DIV/0!</v>
      </c>
      <c r="O127" s="84">
        <f>O113+O103+O34</f>
        <v>8495863.9153674878</v>
      </c>
      <c r="P127" s="84">
        <f>P113+P103+P34</f>
        <v>9040005.4516015481</v>
      </c>
      <c r="Q127" s="85"/>
      <c r="S127" s="84">
        <f t="shared" ref="S127:Y127" si="144">S113+S103+S34</f>
        <v>0</v>
      </c>
      <c r="T127" s="84">
        <f t="shared" si="144"/>
        <v>0</v>
      </c>
      <c r="U127" s="84">
        <f t="shared" si="144"/>
        <v>0</v>
      </c>
      <c r="V127" s="84">
        <f t="shared" si="144"/>
        <v>0</v>
      </c>
      <c r="W127" s="84">
        <f t="shared" si="144"/>
        <v>0</v>
      </c>
      <c r="X127" s="84">
        <f t="shared" si="144"/>
        <v>0</v>
      </c>
      <c r="Y127" s="84">
        <f t="shared" si="144"/>
        <v>0</v>
      </c>
    </row>
    <row r="128" spans="1:983" s="171" customFormat="1" x14ac:dyDescent="0.35">
      <c r="A128" s="21"/>
      <c r="B128" s="21"/>
      <c r="C128" s="170"/>
      <c r="D128" s="170"/>
      <c r="E128" s="21"/>
      <c r="F128" s="21"/>
      <c r="G128" s="21"/>
      <c r="H128" s="21"/>
      <c r="I128" s="21"/>
      <c r="J128" s="21"/>
      <c r="K128" s="21"/>
      <c r="L128" s="21"/>
      <c r="M128" s="21"/>
      <c r="N128" s="21"/>
      <c r="O128" s="21"/>
      <c r="P128" s="21"/>
      <c r="Q128" s="21"/>
      <c r="T128" s="172"/>
    </row>
    <row r="129" spans="1:983" s="21" customFormat="1" x14ac:dyDescent="0.35">
      <c r="E129" s="173">
        <f>D120/$D$119</f>
        <v>0.70098973294026889</v>
      </c>
      <c r="G129" s="173">
        <v>0.83</v>
      </c>
      <c r="H129" s="171"/>
      <c r="O129" s="173">
        <v>0.83</v>
      </c>
      <c r="P129" s="173">
        <v>0.83</v>
      </c>
      <c r="Q129" s="173"/>
      <c r="R129" s="171"/>
      <c r="S129" s="171"/>
      <c r="T129" s="172"/>
      <c r="U129" s="171"/>
      <c r="V129" s="171"/>
      <c r="W129" s="171"/>
      <c r="X129" s="174">
        <f>X127+M127</f>
        <v>1677488.0897655198</v>
      </c>
      <c r="Y129" s="171"/>
      <c r="Z129" s="171"/>
      <c r="AA129" s="171"/>
      <c r="AB129" s="171"/>
      <c r="AC129" s="171"/>
      <c r="AD129" s="171"/>
      <c r="AE129" s="171"/>
      <c r="AF129" s="171"/>
      <c r="AG129" s="171"/>
      <c r="AH129" s="171"/>
      <c r="AI129" s="171"/>
      <c r="AJ129" s="171"/>
      <c r="AK129" s="171"/>
      <c r="AL129" s="171"/>
      <c r="AM129" s="171"/>
      <c r="AN129" s="171"/>
      <c r="AO129" s="171"/>
      <c r="AP129" s="171"/>
      <c r="AQ129" s="171"/>
      <c r="AR129" s="171"/>
      <c r="AS129" s="171"/>
      <c r="AT129" s="171"/>
      <c r="AU129" s="171"/>
      <c r="AV129" s="171"/>
      <c r="AW129" s="171"/>
      <c r="AX129" s="171"/>
      <c r="AY129" s="171"/>
      <c r="AZ129" s="171"/>
      <c r="BA129" s="171"/>
      <c r="BB129" s="171"/>
      <c r="BC129" s="171"/>
      <c r="BD129" s="171"/>
      <c r="BE129" s="171"/>
      <c r="BF129" s="171"/>
      <c r="BG129" s="171"/>
      <c r="BH129" s="171"/>
      <c r="BI129" s="171"/>
      <c r="BJ129" s="171"/>
      <c r="BK129" s="171"/>
      <c r="BL129" s="171"/>
      <c r="BM129" s="171"/>
      <c r="BN129" s="171"/>
      <c r="BO129" s="171"/>
      <c r="BP129" s="171"/>
      <c r="BQ129" s="171"/>
      <c r="BR129" s="171"/>
      <c r="BS129" s="171"/>
      <c r="BT129" s="171"/>
      <c r="BU129" s="171"/>
      <c r="BV129" s="171"/>
      <c r="BW129" s="171"/>
      <c r="BX129" s="171"/>
      <c r="BY129" s="171"/>
      <c r="BZ129" s="171"/>
      <c r="CA129" s="171"/>
      <c r="CB129" s="171"/>
      <c r="CC129" s="171"/>
      <c r="CD129" s="171"/>
      <c r="CE129" s="171"/>
      <c r="CF129" s="171"/>
      <c r="CG129" s="171"/>
      <c r="CH129" s="171"/>
      <c r="CI129" s="171"/>
      <c r="CJ129" s="171"/>
      <c r="CK129" s="171"/>
      <c r="CL129" s="171"/>
      <c r="CM129" s="171"/>
      <c r="CN129" s="171"/>
      <c r="CO129" s="171"/>
      <c r="CP129" s="171"/>
      <c r="CQ129" s="171"/>
      <c r="CR129" s="171"/>
      <c r="CS129" s="171"/>
      <c r="CT129" s="171"/>
      <c r="CU129" s="171"/>
      <c r="CV129" s="171"/>
      <c r="CW129" s="171"/>
      <c r="CX129" s="171"/>
      <c r="CY129" s="171"/>
      <c r="CZ129" s="171"/>
      <c r="DA129" s="171"/>
      <c r="DB129" s="171"/>
      <c r="DC129" s="171"/>
      <c r="DD129" s="171"/>
      <c r="DE129" s="171"/>
      <c r="DF129" s="171"/>
      <c r="DG129" s="171"/>
      <c r="DH129" s="171"/>
      <c r="DI129" s="171"/>
      <c r="DJ129" s="171"/>
      <c r="DK129" s="171"/>
      <c r="DL129" s="171"/>
      <c r="DM129" s="171"/>
      <c r="DN129" s="171"/>
      <c r="DO129" s="171"/>
      <c r="DP129" s="171"/>
      <c r="DQ129" s="171"/>
      <c r="DR129" s="171"/>
      <c r="DS129" s="171"/>
      <c r="DT129" s="171"/>
      <c r="DU129" s="171"/>
      <c r="DV129" s="171"/>
      <c r="DW129" s="171"/>
      <c r="DX129" s="171"/>
      <c r="DY129" s="171"/>
      <c r="DZ129" s="171"/>
      <c r="EA129" s="171"/>
      <c r="EB129" s="171"/>
      <c r="EC129" s="171"/>
      <c r="ED129" s="171"/>
      <c r="EE129" s="171"/>
      <c r="EF129" s="171"/>
      <c r="EG129" s="171"/>
      <c r="EH129" s="171"/>
      <c r="EI129" s="171"/>
      <c r="EJ129" s="171"/>
      <c r="EK129" s="171"/>
      <c r="EL129" s="171"/>
      <c r="EM129" s="171"/>
      <c r="EN129" s="171"/>
      <c r="EO129" s="171"/>
      <c r="EP129" s="171"/>
      <c r="EQ129" s="171"/>
      <c r="ER129" s="171"/>
      <c r="ES129" s="171"/>
      <c r="ET129" s="171"/>
      <c r="EU129" s="171"/>
      <c r="EV129" s="171"/>
      <c r="EW129" s="171"/>
      <c r="EX129" s="171"/>
      <c r="EY129" s="171"/>
      <c r="EZ129" s="171"/>
      <c r="FA129" s="171"/>
      <c r="FB129" s="171"/>
      <c r="FC129" s="171"/>
      <c r="FD129" s="171"/>
      <c r="FE129" s="171"/>
      <c r="FF129" s="171"/>
      <c r="FG129" s="171"/>
      <c r="FH129" s="171"/>
      <c r="FI129" s="171"/>
      <c r="FJ129" s="171"/>
      <c r="FK129" s="171"/>
      <c r="FL129" s="171"/>
      <c r="FM129" s="171"/>
      <c r="FN129" s="171"/>
      <c r="FO129" s="171"/>
      <c r="FP129" s="171"/>
      <c r="FQ129" s="171"/>
      <c r="FR129" s="171"/>
      <c r="FS129" s="171"/>
      <c r="FT129" s="171"/>
      <c r="FU129" s="171"/>
      <c r="FV129" s="171"/>
      <c r="FW129" s="171"/>
      <c r="FX129" s="171"/>
      <c r="FY129" s="171"/>
      <c r="FZ129" s="171"/>
      <c r="GA129" s="171"/>
      <c r="GB129" s="171"/>
      <c r="GC129" s="171"/>
      <c r="GD129" s="171"/>
      <c r="GE129" s="171"/>
      <c r="GF129" s="171"/>
      <c r="GG129" s="171"/>
      <c r="GH129" s="171"/>
      <c r="GI129" s="171"/>
      <c r="GJ129" s="171"/>
      <c r="GK129" s="171"/>
      <c r="GL129" s="171"/>
      <c r="GM129" s="171"/>
      <c r="GN129" s="171"/>
      <c r="GO129" s="171"/>
      <c r="GP129" s="171"/>
      <c r="GQ129" s="171"/>
      <c r="GR129" s="171"/>
      <c r="GS129" s="171"/>
      <c r="GT129" s="171"/>
      <c r="GU129" s="171"/>
      <c r="GV129" s="171"/>
      <c r="GW129" s="171"/>
      <c r="GX129" s="171"/>
      <c r="GY129" s="171"/>
      <c r="GZ129" s="171"/>
      <c r="HA129" s="171"/>
      <c r="HB129" s="171"/>
      <c r="HC129" s="171"/>
      <c r="HD129" s="171"/>
      <c r="HE129" s="171"/>
      <c r="HF129" s="171"/>
      <c r="HG129" s="171"/>
      <c r="HH129" s="171"/>
      <c r="HI129" s="171"/>
      <c r="HJ129" s="171"/>
      <c r="HK129" s="171"/>
      <c r="HL129" s="171"/>
      <c r="HM129" s="171"/>
      <c r="HN129" s="171"/>
      <c r="HO129" s="171"/>
      <c r="HP129" s="171"/>
      <c r="HQ129" s="171"/>
      <c r="HR129" s="171"/>
      <c r="HS129" s="171"/>
      <c r="HT129" s="171"/>
      <c r="HU129" s="171"/>
      <c r="HV129" s="171"/>
      <c r="HW129" s="171"/>
      <c r="HX129" s="171"/>
      <c r="HY129" s="171"/>
      <c r="HZ129" s="171"/>
      <c r="IA129" s="171"/>
      <c r="IB129" s="171"/>
      <c r="IC129" s="171"/>
      <c r="ID129" s="171"/>
      <c r="IE129" s="171"/>
      <c r="IF129" s="171"/>
      <c r="IG129" s="171"/>
      <c r="IH129" s="171"/>
      <c r="II129" s="171"/>
      <c r="IJ129" s="171"/>
      <c r="IK129" s="171"/>
      <c r="IL129" s="171"/>
      <c r="IM129" s="171"/>
      <c r="IN129" s="171"/>
      <c r="IO129" s="171"/>
      <c r="IP129" s="171"/>
      <c r="IQ129" s="171"/>
      <c r="IR129" s="171"/>
      <c r="IS129" s="171"/>
      <c r="IT129" s="171"/>
      <c r="IU129" s="171"/>
      <c r="IV129" s="171"/>
      <c r="IW129" s="171"/>
      <c r="IX129" s="171"/>
      <c r="IY129" s="171"/>
      <c r="IZ129" s="171"/>
      <c r="JA129" s="171"/>
      <c r="JB129" s="171"/>
      <c r="JC129" s="171"/>
      <c r="JD129" s="171"/>
      <c r="JE129" s="171"/>
      <c r="JF129" s="171"/>
      <c r="JG129" s="171"/>
      <c r="JH129" s="171"/>
      <c r="JI129" s="171"/>
      <c r="JJ129" s="171"/>
      <c r="JK129" s="171"/>
      <c r="JL129" s="171"/>
      <c r="JM129" s="171"/>
      <c r="JN129" s="171"/>
      <c r="JO129" s="171"/>
      <c r="JP129" s="171"/>
      <c r="JQ129" s="171"/>
      <c r="JR129" s="171"/>
      <c r="JS129" s="171"/>
      <c r="JT129" s="171"/>
      <c r="JU129" s="171"/>
      <c r="JV129" s="171"/>
      <c r="JW129" s="171"/>
      <c r="JX129" s="171"/>
      <c r="JY129" s="171"/>
      <c r="JZ129" s="171"/>
      <c r="KA129" s="171"/>
      <c r="KB129" s="171"/>
      <c r="KC129" s="171"/>
      <c r="KD129" s="171"/>
      <c r="KE129" s="171"/>
      <c r="KF129" s="171"/>
      <c r="KG129" s="171"/>
      <c r="KH129" s="171"/>
      <c r="KI129" s="171"/>
      <c r="KJ129" s="171"/>
      <c r="KK129" s="171"/>
      <c r="KL129" s="171"/>
      <c r="KM129" s="171"/>
      <c r="KN129" s="171"/>
      <c r="KO129" s="171"/>
      <c r="KP129" s="171"/>
      <c r="KQ129" s="171"/>
      <c r="KR129" s="171"/>
      <c r="KS129" s="171"/>
      <c r="KT129" s="171"/>
      <c r="KU129" s="171"/>
      <c r="KV129" s="171"/>
      <c r="KW129" s="171"/>
      <c r="KX129" s="171"/>
      <c r="KY129" s="171"/>
      <c r="KZ129" s="171"/>
      <c r="LA129" s="171"/>
      <c r="LB129" s="171"/>
      <c r="LC129" s="171"/>
      <c r="LD129" s="171"/>
      <c r="LE129" s="171"/>
      <c r="LF129" s="171"/>
      <c r="LG129" s="171"/>
      <c r="LH129" s="171"/>
      <c r="LI129" s="171"/>
      <c r="LJ129" s="171"/>
      <c r="LK129" s="171"/>
      <c r="LL129" s="171"/>
      <c r="LM129" s="171"/>
      <c r="LN129" s="171"/>
      <c r="LO129" s="171"/>
      <c r="LP129" s="171"/>
      <c r="LQ129" s="171"/>
      <c r="LR129" s="171"/>
      <c r="LS129" s="171"/>
      <c r="LT129" s="171"/>
      <c r="LU129" s="171"/>
      <c r="LV129" s="171"/>
      <c r="LW129" s="171"/>
      <c r="LX129" s="171"/>
      <c r="LY129" s="171"/>
      <c r="LZ129" s="171"/>
      <c r="MA129" s="171"/>
      <c r="MB129" s="171"/>
      <c r="MC129" s="171"/>
      <c r="MD129" s="171"/>
      <c r="ME129" s="171"/>
      <c r="MF129" s="171"/>
      <c r="MG129" s="171"/>
      <c r="MH129" s="171"/>
      <c r="MI129" s="171"/>
      <c r="MJ129" s="171"/>
      <c r="MK129" s="171"/>
      <c r="ML129" s="171"/>
      <c r="MM129" s="171"/>
      <c r="MN129" s="171"/>
      <c r="MO129" s="171"/>
      <c r="MP129" s="171"/>
      <c r="MQ129" s="171"/>
      <c r="MR129" s="171"/>
      <c r="MS129" s="171"/>
      <c r="MT129" s="171"/>
      <c r="MU129" s="171"/>
      <c r="MV129" s="171"/>
      <c r="MW129" s="171"/>
      <c r="MX129" s="171"/>
      <c r="MY129" s="171"/>
      <c r="MZ129" s="171"/>
      <c r="NA129" s="171"/>
      <c r="NB129" s="171"/>
      <c r="NC129" s="171"/>
      <c r="ND129" s="171"/>
      <c r="NE129" s="171"/>
      <c r="NF129" s="171"/>
      <c r="NG129" s="171"/>
      <c r="NH129" s="171"/>
      <c r="NI129" s="171"/>
      <c r="NJ129" s="171"/>
      <c r="NK129" s="171"/>
      <c r="NL129" s="171"/>
      <c r="NM129" s="171"/>
      <c r="NN129" s="171"/>
      <c r="NO129" s="171"/>
      <c r="NP129" s="171"/>
      <c r="NQ129" s="171"/>
      <c r="NR129" s="171"/>
      <c r="NS129" s="171"/>
      <c r="NT129" s="171"/>
      <c r="NU129" s="171"/>
      <c r="NV129" s="171"/>
      <c r="NW129" s="171"/>
      <c r="NX129" s="171"/>
      <c r="NY129" s="171"/>
      <c r="NZ129" s="171"/>
      <c r="OA129" s="171"/>
      <c r="OB129" s="171"/>
      <c r="OC129" s="171"/>
      <c r="OD129" s="171"/>
      <c r="OE129" s="171"/>
      <c r="OF129" s="171"/>
      <c r="OG129" s="171"/>
      <c r="OH129" s="171"/>
      <c r="OI129" s="171"/>
      <c r="OJ129" s="171"/>
      <c r="OK129" s="171"/>
      <c r="OL129" s="171"/>
      <c r="OM129" s="171"/>
      <c r="ON129" s="171"/>
      <c r="OO129" s="171"/>
      <c r="OP129" s="171"/>
      <c r="OQ129" s="171"/>
      <c r="OR129" s="171"/>
      <c r="OS129" s="171"/>
      <c r="OT129" s="171"/>
      <c r="OU129" s="171"/>
      <c r="OV129" s="171"/>
      <c r="OW129" s="171"/>
      <c r="OX129" s="171"/>
      <c r="OY129" s="171"/>
      <c r="OZ129" s="171"/>
      <c r="PA129" s="171"/>
      <c r="PB129" s="171"/>
      <c r="PC129" s="171"/>
      <c r="PD129" s="171"/>
      <c r="PE129" s="171"/>
      <c r="PF129" s="171"/>
      <c r="PG129" s="171"/>
      <c r="PH129" s="171"/>
      <c r="PI129" s="171"/>
      <c r="PJ129" s="171"/>
      <c r="PK129" s="171"/>
      <c r="PL129" s="171"/>
      <c r="PM129" s="171"/>
      <c r="PN129" s="171"/>
      <c r="PO129" s="171"/>
      <c r="PP129" s="171"/>
      <c r="PQ129" s="171"/>
      <c r="PR129" s="171"/>
      <c r="PS129" s="171"/>
      <c r="PT129" s="171"/>
      <c r="PU129" s="171"/>
      <c r="PV129" s="171"/>
      <c r="PW129" s="171"/>
      <c r="PX129" s="171"/>
      <c r="PY129" s="171"/>
      <c r="PZ129" s="171"/>
      <c r="QA129" s="171"/>
      <c r="QB129" s="171"/>
      <c r="QC129" s="171"/>
      <c r="QD129" s="171"/>
      <c r="QE129" s="171"/>
      <c r="QF129" s="171"/>
      <c r="QG129" s="171"/>
      <c r="QH129" s="171"/>
      <c r="QI129" s="171"/>
      <c r="QJ129" s="171"/>
      <c r="QK129" s="171"/>
      <c r="QL129" s="171"/>
      <c r="QM129" s="171"/>
      <c r="QN129" s="171"/>
      <c r="QO129" s="171"/>
      <c r="QP129" s="171"/>
      <c r="QQ129" s="171"/>
      <c r="QR129" s="171"/>
      <c r="QS129" s="171"/>
      <c r="QT129" s="171"/>
      <c r="QU129" s="171"/>
      <c r="QV129" s="171"/>
      <c r="QW129" s="171"/>
      <c r="QX129" s="171"/>
      <c r="QY129" s="171"/>
      <c r="QZ129" s="171"/>
      <c r="RA129" s="171"/>
      <c r="RB129" s="171"/>
      <c r="RC129" s="171"/>
      <c r="RD129" s="171"/>
      <c r="RE129" s="171"/>
      <c r="RF129" s="171"/>
      <c r="RG129" s="171"/>
      <c r="RH129" s="171"/>
      <c r="RI129" s="171"/>
      <c r="RJ129" s="171"/>
      <c r="RK129" s="171"/>
      <c r="RL129" s="171"/>
      <c r="RM129" s="171"/>
      <c r="RN129" s="171"/>
      <c r="RO129" s="171"/>
      <c r="RP129" s="171"/>
      <c r="RQ129" s="171"/>
      <c r="RR129" s="171"/>
      <c r="RS129" s="171"/>
      <c r="RT129" s="171"/>
      <c r="RU129" s="171"/>
      <c r="RV129" s="171"/>
      <c r="RW129" s="171"/>
      <c r="RX129" s="171"/>
      <c r="RY129" s="171"/>
      <c r="RZ129" s="171"/>
      <c r="SA129" s="171"/>
      <c r="SB129" s="171"/>
      <c r="SC129" s="171"/>
      <c r="SD129" s="171"/>
      <c r="SE129" s="171"/>
      <c r="SF129" s="171"/>
      <c r="SG129" s="171"/>
      <c r="SH129" s="171"/>
      <c r="SI129" s="171"/>
      <c r="SJ129" s="171"/>
      <c r="SK129" s="171"/>
      <c r="SL129" s="171"/>
      <c r="SM129" s="171"/>
      <c r="SN129" s="171"/>
      <c r="SO129" s="171"/>
      <c r="SP129" s="171"/>
      <c r="SQ129" s="171"/>
      <c r="SR129" s="171"/>
      <c r="SS129" s="171"/>
      <c r="ST129" s="171"/>
      <c r="SU129" s="171"/>
      <c r="SV129" s="171"/>
      <c r="SW129" s="171"/>
      <c r="SX129" s="171"/>
      <c r="SY129" s="171"/>
      <c r="SZ129" s="171"/>
      <c r="TA129" s="171"/>
      <c r="TB129" s="171"/>
      <c r="TC129" s="171"/>
      <c r="TD129" s="171"/>
      <c r="TE129" s="171"/>
      <c r="TF129" s="171"/>
      <c r="TG129" s="171"/>
      <c r="TH129" s="171"/>
      <c r="TI129" s="171"/>
      <c r="TJ129" s="171"/>
      <c r="TK129" s="171"/>
      <c r="TL129" s="171"/>
      <c r="TM129" s="171"/>
      <c r="TN129" s="171"/>
      <c r="TO129" s="171"/>
      <c r="TP129" s="171"/>
      <c r="TQ129" s="171"/>
      <c r="TR129" s="171"/>
      <c r="TS129" s="171"/>
      <c r="TT129" s="171"/>
      <c r="TU129" s="171"/>
      <c r="TV129" s="171"/>
      <c r="TW129" s="171"/>
      <c r="TX129" s="171"/>
      <c r="TY129" s="171"/>
      <c r="TZ129" s="171"/>
      <c r="UA129" s="171"/>
      <c r="UB129" s="171"/>
      <c r="UC129" s="171"/>
      <c r="UD129" s="171"/>
      <c r="UE129" s="171"/>
      <c r="UF129" s="171"/>
      <c r="UG129" s="171"/>
      <c r="UH129" s="171"/>
      <c r="UI129" s="171"/>
      <c r="UJ129" s="171"/>
      <c r="UK129" s="171"/>
      <c r="UL129" s="171"/>
      <c r="UM129" s="171"/>
      <c r="UN129" s="171"/>
      <c r="UO129" s="171"/>
      <c r="UP129" s="171"/>
      <c r="UQ129" s="171"/>
      <c r="UR129" s="171"/>
      <c r="US129" s="171"/>
      <c r="UT129" s="171"/>
      <c r="UU129" s="171"/>
      <c r="UV129" s="171"/>
      <c r="UW129" s="171"/>
      <c r="UX129" s="171"/>
      <c r="UY129" s="171"/>
      <c r="UZ129" s="171"/>
      <c r="VA129" s="171"/>
      <c r="VB129" s="171"/>
      <c r="VC129" s="171"/>
      <c r="VD129" s="171"/>
      <c r="VE129" s="171"/>
      <c r="VF129" s="171"/>
      <c r="VG129" s="171"/>
      <c r="VH129" s="171"/>
      <c r="VI129" s="171"/>
      <c r="VJ129" s="171"/>
      <c r="VK129" s="171"/>
      <c r="VL129" s="171"/>
      <c r="VM129" s="171"/>
      <c r="VN129" s="171"/>
      <c r="VO129" s="171"/>
      <c r="VP129" s="171"/>
      <c r="VQ129" s="171"/>
      <c r="VR129" s="171"/>
      <c r="VS129" s="171"/>
      <c r="VT129" s="171"/>
      <c r="VU129" s="171"/>
      <c r="VV129" s="171"/>
      <c r="VW129" s="171"/>
      <c r="VX129" s="171"/>
      <c r="VY129" s="171"/>
      <c r="VZ129" s="171"/>
      <c r="WA129" s="171"/>
      <c r="WB129" s="171"/>
      <c r="WC129" s="171"/>
      <c r="WD129" s="171"/>
      <c r="WE129" s="171"/>
      <c r="WF129" s="171"/>
      <c r="WG129" s="171"/>
      <c r="WH129" s="171"/>
      <c r="WI129" s="171"/>
      <c r="WJ129" s="171"/>
      <c r="WK129" s="171"/>
      <c r="WL129" s="171"/>
      <c r="WM129" s="171"/>
      <c r="WN129" s="171"/>
      <c r="WO129" s="171"/>
      <c r="WP129" s="171"/>
      <c r="WQ129" s="171"/>
      <c r="WR129" s="171"/>
      <c r="WS129" s="171"/>
      <c r="WT129" s="171"/>
      <c r="WU129" s="171"/>
      <c r="WV129" s="171"/>
      <c r="WW129" s="171"/>
      <c r="WX129" s="171"/>
      <c r="WY129" s="171"/>
      <c r="WZ129" s="171"/>
      <c r="XA129" s="171"/>
      <c r="XB129" s="171"/>
      <c r="XC129" s="171"/>
      <c r="XD129" s="171"/>
      <c r="XE129" s="171"/>
      <c r="XF129" s="171"/>
      <c r="XG129" s="171"/>
      <c r="XH129" s="171"/>
      <c r="XI129" s="171"/>
      <c r="XJ129" s="171"/>
      <c r="XK129" s="171"/>
      <c r="XL129" s="171"/>
      <c r="XM129" s="171"/>
      <c r="XN129" s="171"/>
      <c r="XO129" s="171"/>
      <c r="XP129" s="171"/>
      <c r="XQ129" s="171"/>
      <c r="XR129" s="171"/>
      <c r="XS129" s="171"/>
      <c r="XT129" s="171"/>
      <c r="XU129" s="171"/>
      <c r="XV129" s="171"/>
      <c r="XW129" s="171"/>
      <c r="XX129" s="171"/>
      <c r="XY129" s="171"/>
      <c r="XZ129" s="171"/>
      <c r="YA129" s="171"/>
      <c r="YB129" s="171"/>
      <c r="YC129" s="171"/>
      <c r="YD129" s="171"/>
      <c r="YE129" s="171"/>
      <c r="YF129" s="171"/>
      <c r="YG129" s="171"/>
      <c r="YH129" s="171"/>
      <c r="YI129" s="171"/>
      <c r="YJ129" s="171"/>
      <c r="YK129" s="171"/>
      <c r="YL129" s="171"/>
      <c r="YM129" s="171"/>
      <c r="YN129" s="171"/>
      <c r="YO129" s="171"/>
      <c r="YP129" s="171"/>
      <c r="YQ129" s="171"/>
      <c r="YR129" s="171"/>
      <c r="YS129" s="171"/>
      <c r="YT129" s="171"/>
      <c r="YU129" s="171"/>
      <c r="YV129" s="171"/>
      <c r="YW129" s="171"/>
      <c r="YX129" s="171"/>
      <c r="YY129" s="171"/>
      <c r="YZ129" s="171"/>
      <c r="ZA129" s="171"/>
      <c r="ZB129" s="171"/>
      <c r="ZC129" s="171"/>
      <c r="ZD129" s="171"/>
      <c r="ZE129" s="171"/>
      <c r="ZF129" s="171"/>
      <c r="ZG129" s="171"/>
      <c r="ZH129" s="171"/>
      <c r="ZI129" s="171"/>
      <c r="ZJ129" s="171"/>
      <c r="ZK129" s="171"/>
      <c r="ZL129" s="171"/>
      <c r="ZM129" s="171"/>
      <c r="ZN129" s="171"/>
      <c r="ZO129" s="171"/>
      <c r="ZP129" s="171"/>
      <c r="ZQ129" s="171"/>
      <c r="ZR129" s="171"/>
      <c r="ZS129" s="171"/>
      <c r="ZT129" s="171"/>
      <c r="ZU129" s="171"/>
      <c r="ZV129" s="171"/>
      <c r="ZW129" s="171"/>
      <c r="ZX129" s="171"/>
      <c r="ZY129" s="171"/>
      <c r="ZZ129" s="171"/>
      <c r="AAA129" s="171"/>
      <c r="AAB129" s="171"/>
      <c r="AAC129" s="171"/>
      <c r="AAD129" s="171"/>
      <c r="AAE129" s="171"/>
      <c r="AAF129" s="171"/>
      <c r="AAG129" s="171"/>
      <c r="AAH129" s="171"/>
      <c r="AAI129" s="171"/>
      <c r="AAJ129" s="171"/>
      <c r="AAK129" s="171"/>
      <c r="AAL129" s="171"/>
      <c r="AAM129" s="171"/>
      <c r="AAN129" s="171"/>
      <c r="AAO129" s="171"/>
      <c r="AAP129" s="171"/>
      <c r="AAQ129" s="171"/>
      <c r="AAR129" s="171"/>
      <c r="AAS129" s="171"/>
      <c r="AAT129" s="171"/>
      <c r="AAU129" s="171"/>
      <c r="AAV129" s="171"/>
      <c r="AAW129" s="171"/>
      <c r="AAX129" s="171"/>
      <c r="AAY129" s="171"/>
      <c r="AAZ129" s="171"/>
      <c r="ABA129" s="171"/>
      <c r="ABB129" s="171"/>
      <c r="ABC129" s="171"/>
      <c r="ABD129" s="171"/>
      <c r="ABE129" s="171"/>
      <c r="ABF129" s="171"/>
      <c r="ABG129" s="171"/>
      <c r="ABH129" s="171"/>
      <c r="ABI129" s="171"/>
      <c r="ABJ129" s="171"/>
      <c r="ABK129" s="171"/>
      <c r="ABL129" s="171"/>
      <c r="ABM129" s="171"/>
      <c r="ABN129" s="171"/>
      <c r="ABO129" s="171"/>
      <c r="ABP129" s="171"/>
      <c r="ABQ129" s="171"/>
      <c r="ABR129" s="171"/>
      <c r="ABS129" s="171"/>
      <c r="ABT129" s="171"/>
      <c r="ABU129" s="171"/>
      <c r="ABV129" s="171"/>
      <c r="ABW129" s="171"/>
      <c r="ABX129" s="171"/>
      <c r="ABY129" s="171"/>
      <c r="ABZ129" s="171"/>
      <c r="ACA129" s="171"/>
      <c r="ACB129" s="171"/>
      <c r="ACC129" s="171"/>
      <c r="ACD129" s="171"/>
      <c r="ACE129" s="171"/>
      <c r="ACF129" s="171"/>
      <c r="ACG129" s="171"/>
      <c r="ACH129" s="171"/>
      <c r="ACI129" s="171"/>
      <c r="ACJ129" s="171"/>
      <c r="ACK129" s="171"/>
      <c r="ACL129" s="171"/>
      <c r="ACM129" s="171"/>
      <c r="ACN129" s="171"/>
      <c r="ACO129" s="171"/>
      <c r="ACP129" s="171"/>
      <c r="ACQ129" s="171"/>
      <c r="ACR129" s="171"/>
      <c r="ACS129" s="171"/>
      <c r="ACT129" s="171"/>
      <c r="ACU129" s="171"/>
      <c r="ACV129" s="171"/>
      <c r="ACW129" s="171"/>
      <c r="ACX129" s="171"/>
      <c r="ACY129" s="171"/>
      <c r="ACZ129" s="171"/>
      <c r="ADA129" s="171"/>
      <c r="ADB129" s="171"/>
      <c r="ADC129" s="171"/>
      <c r="ADD129" s="171"/>
      <c r="ADE129" s="171"/>
      <c r="ADF129" s="171"/>
      <c r="ADG129" s="171"/>
      <c r="ADH129" s="171"/>
      <c r="ADI129" s="171"/>
      <c r="ADJ129" s="171"/>
      <c r="ADK129" s="171"/>
      <c r="ADL129" s="171"/>
      <c r="ADM129" s="171"/>
      <c r="ADN129" s="171"/>
      <c r="ADO129" s="171"/>
      <c r="ADP129" s="171"/>
      <c r="ADQ129" s="171"/>
      <c r="ADR129" s="171"/>
      <c r="ADS129" s="171"/>
      <c r="ADT129" s="171"/>
      <c r="ADU129" s="171"/>
      <c r="ADV129" s="171"/>
      <c r="ADW129" s="171"/>
      <c r="ADX129" s="171"/>
      <c r="ADY129" s="171"/>
      <c r="ADZ129" s="171"/>
      <c r="AEA129" s="171"/>
      <c r="AEB129" s="171"/>
      <c r="AEC129" s="171"/>
      <c r="AED129" s="171"/>
      <c r="AEE129" s="171"/>
      <c r="AEF129" s="171"/>
      <c r="AEG129" s="171"/>
      <c r="AEH129" s="171"/>
      <c r="AEI129" s="171"/>
      <c r="AEJ129" s="171"/>
      <c r="AEK129" s="171"/>
      <c r="AEL129" s="171"/>
      <c r="AEM129" s="171"/>
      <c r="AEN129" s="171"/>
      <c r="AEO129" s="171"/>
      <c r="AEP129" s="171"/>
      <c r="AEQ129" s="171"/>
      <c r="AER129" s="171"/>
      <c r="AES129" s="171"/>
      <c r="AET129" s="171"/>
      <c r="AEU129" s="171"/>
      <c r="AEV129" s="171"/>
      <c r="AEW129" s="171"/>
      <c r="AEX129" s="171"/>
      <c r="AEY129" s="171"/>
      <c r="AEZ129" s="171"/>
      <c r="AFA129" s="171"/>
      <c r="AFB129" s="171"/>
      <c r="AFC129" s="171"/>
      <c r="AFD129" s="171"/>
      <c r="AFE129" s="171"/>
      <c r="AFF129" s="171"/>
      <c r="AFG129" s="171"/>
      <c r="AFH129" s="171"/>
      <c r="AFI129" s="171"/>
      <c r="AFJ129" s="171"/>
      <c r="AFK129" s="171"/>
      <c r="AFL129" s="171"/>
      <c r="AFM129" s="171"/>
      <c r="AFN129" s="171"/>
      <c r="AFO129" s="171"/>
      <c r="AFP129" s="171"/>
      <c r="AFQ129" s="171"/>
      <c r="AFR129" s="171"/>
      <c r="AFS129" s="171"/>
      <c r="AFT129" s="171"/>
      <c r="AFU129" s="171"/>
      <c r="AFV129" s="171"/>
      <c r="AFW129" s="171"/>
      <c r="AFX129" s="171"/>
      <c r="AFY129" s="171"/>
      <c r="AFZ129" s="171"/>
      <c r="AGA129" s="171"/>
      <c r="AGB129" s="171"/>
      <c r="AGC129" s="171"/>
      <c r="AGD129" s="171"/>
      <c r="AGE129" s="171"/>
      <c r="AGF129" s="171"/>
      <c r="AGG129" s="171"/>
      <c r="AGH129" s="171"/>
      <c r="AGI129" s="171"/>
      <c r="AGJ129" s="171"/>
      <c r="AGK129" s="171"/>
      <c r="AGL129" s="171"/>
      <c r="AGM129" s="171"/>
      <c r="AGN129" s="171"/>
      <c r="AGO129" s="171"/>
      <c r="AGP129" s="171"/>
      <c r="AGQ129" s="171"/>
      <c r="AGR129" s="171"/>
      <c r="AGS129" s="171"/>
      <c r="AGT129" s="171"/>
      <c r="AGU129" s="171"/>
      <c r="AGV129" s="171"/>
      <c r="AGW129" s="171"/>
      <c r="AGX129" s="171"/>
      <c r="AGY129" s="171"/>
      <c r="AGZ129" s="171"/>
      <c r="AHA129" s="171"/>
      <c r="AHB129" s="171"/>
      <c r="AHC129" s="171"/>
      <c r="AHD129" s="171"/>
      <c r="AHE129" s="171"/>
      <c r="AHF129" s="171"/>
      <c r="AHG129" s="171"/>
      <c r="AHH129" s="171"/>
      <c r="AHI129" s="171"/>
      <c r="AHJ129" s="171"/>
      <c r="AHK129" s="171"/>
      <c r="AHL129" s="171"/>
      <c r="AHM129" s="171"/>
      <c r="AHN129" s="171"/>
      <c r="AHO129" s="171"/>
      <c r="AHP129" s="171"/>
      <c r="AHQ129" s="171"/>
      <c r="AHR129" s="171"/>
      <c r="AHS129" s="171"/>
      <c r="AHT129" s="171"/>
      <c r="AHU129" s="171"/>
      <c r="AHV129" s="171"/>
      <c r="AHW129" s="171"/>
      <c r="AHX129" s="171"/>
      <c r="AHY129" s="171"/>
      <c r="AHZ129" s="171"/>
      <c r="AIA129" s="171"/>
      <c r="AIB129" s="171"/>
      <c r="AIC129" s="171"/>
      <c r="AID129" s="171"/>
      <c r="AIE129" s="171"/>
      <c r="AIF129" s="171"/>
      <c r="AIG129" s="171"/>
      <c r="AIH129" s="171"/>
      <c r="AII129" s="171"/>
      <c r="AIJ129" s="171"/>
      <c r="AIK129" s="171"/>
      <c r="AIL129" s="171"/>
      <c r="AIM129" s="171"/>
      <c r="AIN129" s="171"/>
      <c r="AIO129" s="171"/>
      <c r="AIP129" s="171"/>
      <c r="AIQ129" s="171"/>
      <c r="AIR129" s="171"/>
      <c r="AIS129" s="171"/>
      <c r="AIT129" s="171"/>
      <c r="AIU129" s="171"/>
      <c r="AIV129" s="171"/>
      <c r="AIW129" s="171"/>
      <c r="AIX129" s="171"/>
      <c r="AIY129" s="171"/>
      <c r="AIZ129" s="171"/>
      <c r="AJA129" s="171"/>
      <c r="AJB129" s="171"/>
      <c r="AJC129" s="171"/>
      <c r="AJD129" s="171"/>
      <c r="AJE129" s="171"/>
      <c r="AJF129" s="171"/>
      <c r="AJG129" s="171"/>
      <c r="AJH129" s="171"/>
      <c r="AJI129" s="171"/>
      <c r="AJJ129" s="171"/>
      <c r="AJK129" s="171"/>
      <c r="AJL129" s="171"/>
      <c r="AJM129" s="171"/>
      <c r="AJN129" s="171"/>
      <c r="AJO129" s="171"/>
      <c r="AJP129" s="171"/>
      <c r="AJQ129" s="171"/>
      <c r="AJR129" s="171"/>
      <c r="AJS129" s="171"/>
      <c r="AJT129" s="171"/>
      <c r="AJU129" s="171"/>
      <c r="AJV129" s="171"/>
      <c r="AJW129" s="171"/>
      <c r="AJX129" s="171"/>
      <c r="AJY129" s="171"/>
      <c r="AJZ129" s="171"/>
      <c r="AKA129" s="171"/>
      <c r="AKB129" s="171"/>
      <c r="AKC129" s="171"/>
      <c r="AKD129" s="171"/>
      <c r="AKE129" s="171"/>
      <c r="AKF129" s="171"/>
      <c r="AKG129" s="171"/>
      <c r="AKH129" s="171"/>
      <c r="AKI129" s="171"/>
      <c r="AKJ129" s="171"/>
      <c r="AKK129" s="171"/>
      <c r="AKL129" s="171"/>
      <c r="AKM129" s="171"/>
      <c r="AKN129" s="171"/>
      <c r="AKO129" s="171"/>
      <c r="AKP129" s="171"/>
      <c r="AKQ129" s="171"/>
      <c r="AKR129" s="171"/>
      <c r="AKS129" s="171"/>
      <c r="AKT129" s="171"/>
      <c r="AKU129" s="171"/>
    </row>
    <row r="130" spans="1:983" s="21" customFormat="1" x14ac:dyDescent="0.35">
      <c r="E130" s="173">
        <f t="shared" ref="E130:E131" si="145">D121/$D$119</f>
        <v>0.21999999999999958</v>
      </c>
      <c r="G130" s="173">
        <v>0.08</v>
      </c>
      <c r="H130" s="173">
        <v>0.21</v>
      </c>
      <c r="I130" s="173">
        <v>0.21</v>
      </c>
      <c r="J130" s="173">
        <v>0.21</v>
      </c>
      <c r="K130" s="173">
        <v>0.21</v>
      </c>
      <c r="L130" s="173">
        <v>0.21</v>
      </c>
      <c r="M130" s="173">
        <v>0.21</v>
      </c>
      <c r="N130" s="173">
        <v>0.21</v>
      </c>
      <c r="O130" s="173">
        <v>0.08</v>
      </c>
      <c r="P130" s="173">
        <v>0.08</v>
      </c>
      <c r="Q130" s="173"/>
      <c r="R130" s="171"/>
      <c r="S130" s="171"/>
      <c r="T130" s="175"/>
      <c r="U130" s="171"/>
      <c r="V130" s="171"/>
      <c r="W130" s="171"/>
      <c r="X130" s="174">
        <f>X127+[23]БДР!$V$130</f>
        <v>939569.74645963777</v>
      </c>
      <c r="Y130" s="171"/>
      <c r="Z130" s="171"/>
      <c r="AA130" s="171"/>
      <c r="AB130" s="171"/>
      <c r="AC130" s="171"/>
      <c r="AD130" s="171"/>
      <c r="AE130" s="171"/>
      <c r="AF130" s="171"/>
      <c r="AG130" s="171"/>
      <c r="AH130" s="171"/>
      <c r="AI130" s="171"/>
      <c r="AJ130" s="171"/>
      <c r="AK130" s="171"/>
      <c r="AL130" s="171"/>
      <c r="AM130" s="171"/>
      <c r="AN130" s="171"/>
      <c r="AO130" s="171"/>
      <c r="AP130" s="171"/>
      <c r="AQ130" s="171"/>
      <c r="AR130" s="171"/>
      <c r="AS130" s="171"/>
      <c r="AT130" s="171"/>
      <c r="AU130" s="171"/>
      <c r="AV130" s="171"/>
      <c r="AW130" s="171"/>
      <c r="AX130" s="171"/>
      <c r="AY130" s="171"/>
      <c r="AZ130" s="171"/>
      <c r="BA130" s="171"/>
      <c r="BB130" s="171"/>
      <c r="BC130" s="171"/>
      <c r="BD130" s="171"/>
      <c r="BE130" s="171"/>
      <c r="BF130" s="171"/>
      <c r="BG130" s="171"/>
      <c r="BH130" s="171"/>
      <c r="BI130" s="171"/>
      <c r="BJ130" s="171"/>
      <c r="BK130" s="171"/>
      <c r="BL130" s="171"/>
      <c r="BM130" s="171"/>
      <c r="BN130" s="171"/>
      <c r="BO130" s="171"/>
      <c r="BP130" s="171"/>
      <c r="BQ130" s="171"/>
      <c r="BR130" s="171"/>
      <c r="BS130" s="171"/>
      <c r="BT130" s="171"/>
      <c r="BU130" s="171"/>
      <c r="BV130" s="171"/>
      <c r="BW130" s="171"/>
      <c r="BX130" s="171"/>
      <c r="BY130" s="171"/>
      <c r="BZ130" s="171"/>
      <c r="CA130" s="171"/>
      <c r="CB130" s="171"/>
      <c r="CC130" s="171"/>
      <c r="CD130" s="171"/>
      <c r="CE130" s="171"/>
      <c r="CF130" s="171"/>
      <c r="CG130" s="171"/>
      <c r="CH130" s="171"/>
      <c r="CI130" s="171"/>
      <c r="CJ130" s="171"/>
      <c r="CK130" s="171"/>
      <c r="CL130" s="171"/>
      <c r="CM130" s="171"/>
      <c r="CN130" s="171"/>
      <c r="CO130" s="171"/>
      <c r="CP130" s="171"/>
      <c r="CQ130" s="171"/>
      <c r="CR130" s="171"/>
      <c r="CS130" s="171"/>
      <c r="CT130" s="171"/>
      <c r="CU130" s="171"/>
      <c r="CV130" s="171"/>
      <c r="CW130" s="171"/>
      <c r="CX130" s="171"/>
      <c r="CY130" s="171"/>
      <c r="CZ130" s="171"/>
      <c r="DA130" s="171"/>
      <c r="DB130" s="171"/>
      <c r="DC130" s="171"/>
      <c r="DD130" s="171"/>
      <c r="DE130" s="171"/>
      <c r="DF130" s="171"/>
      <c r="DG130" s="171"/>
      <c r="DH130" s="171"/>
      <c r="DI130" s="171"/>
      <c r="DJ130" s="171"/>
      <c r="DK130" s="171"/>
      <c r="DL130" s="171"/>
      <c r="DM130" s="171"/>
      <c r="DN130" s="171"/>
      <c r="DO130" s="171"/>
      <c r="DP130" s="171"/>
      <c r="DQ130" s="171"/>
      <c r="DR130" s="171"/>
      <c r="DS130" s="171"/>
      <c r="DT130" s="171"/>
      <c r="DU130" s="171"/>
      <c r="DV130" s="171"/>
      <c r="DW130" s="171"/>
      <c r="DX130" s="171"/>
      <c r="DY130" s="171"/>
      <c r="DZ130" s="171"/>
      <c r="EA130" s="171"/>
      <c r="EB130" s="171"/>
      <c r="EC130" s="171"/>
      <c r="ED130" s="171"/>
      <c r="EE130" s="171"/>
      <c r="EF130" s="171"/>
      <c r="EG130" s="171"/>
      <c r="EH130" s="171"/>
      <c r="EI130" s="171"/>
      <c r="EJ130" s="171"/>
      <c r="EK130" s="171"/>
      <c r="EL130" s="171"/>
      <c r="EM130" s="171"/>
      <c r="EN130" s="171"/>
      <c r="EO130" s="171"/>
      <c r="EP130" s="171"/>
      <c r="EQ130" s="171"/>
      <c r="ER130" s="171"/>
      <c r="ES130" s="171"/>
      <c r="ET130" s="171"/>
      <c r="EU130" s="171"/>
      <c r="EV130" s="171"/>
      <c r="EW130" s="171"/>
      <c r="EX130" s="171"/>
      <c r="EY130" s="171"/>
      <c r="EZ130" s="171"/>
      <c r="FA130" s="171"/>
      <c r="FB130" s="171"/>
      <c r="FC130" s="171"/>
      <c r="FD130" s="171"/>
      <c r="FE130" s="171"/>
      <c r="FF130" s="171"/>
      <c r="FG130" s="171"/>
      <c r="FH130" s="171"/>
      <c r="FI130" s="171"/>
      <c r="FJ130" s="171"/>
      <c r="FK130" s="171"/>
      <c r="FL130" s="171"/>
      <c r="FM130" s="171"/>
      <c r="FN130" s="171"/>
      <c r="FO130" s="171"/>
      <c r="FP130" s="171"/>
      <c r="FQ130" s="171"/>
      <c r="FR130" s="171"/>
      <c r="FS130" s="171"/>
      <c r="FT130" s="171"/>
      <c r="FU130" s="171"/>
      <c r="FV130" s="171"/>
      <c r="FW130" s="171"/>
      <c r="FX130" s="171"/>
      <c r="FY130" s="171"/>
      <c r="FZ130" s="171"/>
      <c r="GA130" s="171"/>
      <c r="GB130" s="171"/>
      <c r="GC130" s="171"/>
      <c r="GD130" s="171"/>
      <c r="GE130" s="171"/>
      <c r="GF130" s="171"/>
      <c r="GG130" s="171"/>
      <c r="GH130" s="171"/>
      <c r="GI130" s="171"/>
      <c r="GJ130" s="171"/>
      <c r="GK130" s="171"/>
      <c r="GL130" s="171"/>
      <c r="GM130" s="171"/>
      <c r="GN130" s="171"/>
      <c r="GO130" s="171"/>
      <c r="GP130" s="171"/>
      <c r="GQ130" s="171"/>
      <c r="GR130" s="171"/>
      <c r="GS130" s="171"/>
      <c r="GT130" s="171"/>
      <c r="GU130" s="171"/>
      <c r="GV130" s="171"/>
      <c r="GW130" s="171"/>
      <c r="GX130" s="171"/>
      <c r="GY130" s="171"/>
      <c r="GZ130" s="171"/>
      <c r="HA130" s="171"/>
      <c r="HB130" s="171"/>
      <c r="HC130" s="171"/>
      <c r="HD130" s="171"/>
      <c r="HE130" s="171"/>
      <c r="HF130" s="171"/>
      <c r="HG130" s="171"/>
      <c r="HH130" s="171"/>
      <c r="HI130" s="171"/>
      <c r="HJ130" s="171"/>
      <c r="HK130" s="171"/>
      <c r="HL130" s="171"/>
      <c r="HM130" s="171"/>
      <c r="HN130" s="171"/>
      <c r="HO130" s="171"/>
      <c r="HP130" s="171"/>
      <c r="HQ130" s="171"/>
      <c r="HR130" s="171"/>
      <c r="HS130" s="171"/>
      <c r="HT130" s="171"/>
      <c r="HU130" s="171"/>
      <c r="HV130" s="171"/>
      <c r="HW130" s="171"/>
      <c r="HX130" s="171"/>
      <c r="HY130" s="171"/>
      <c r="HZ130" s="171"/>
      <c r="IA130" s="171"/>
      <c r="IB130" s="171"/>
      <c r="IC130" s="171"/>
      <c r="ID130" s="171"/>
      <c r="IE130" s="171"/>
      <c r="IF130" s="171"/>
      <c r="IG130" s="171"/>
      <c r="IH130" s="171"/>
      <c r="II130" s="171"/>
      <c r="IJ130" s="171"/>
      <c r="IK130" s="171"/>
      <c r="IL130" s="171"/>
      <c r="IM130" s="171"/>
      <c r="IN130" s="171"/>
      <c r="IO130" s="171"/>
      <c r="IP130" s="171"/>
      <c r="IQ130" s="171"/>
      <c r="IR130" s="171"/>
      <c r="IS130" s="171"/>
      <c r="IT130" s="171"/>
      <c r="IU130" s="171"/>
      <c r="IV130" s="171"/>
      <c r="IW130" s="171"/>
      <c r="IX130" s="171"/>
      <c r="IY130" s="171"/>
      <c r="IZ130" s="171"/>
      <c r="JA130" s="171"/>
      <c r="JB130" s="171"/>
      <c r="JC130" s="171"/>
      <c r="JD130" s="171"/>
      <c r="JE130" s="171"/>
      <c r="JF130" s="171"/>
      <c r="JG130" s="171"/>
      <c r="JH130" s="171"/>
      <c r="JI130" s="171"/>
      <c r="JJ130" s="171"/>
      <c r="JK130" s="171"/>
      <c r="JL130" s="171"/>
      <c r="JM130" s="171"/>
      <c r="JN130" s="171"/>
      <c r="JO130" s="171"/>
      <c r="JP130" s="171"/>
      <c r="JQ130" s="171"/>
      <c r="JR130" s="171"/>
      <c r="JS130" s="171"/>
      <c r="JT130" s="171"/>
      <c r="JU130" s="171"/>
      <c r="JV130" s="171"/>
      <c r="JW130" s="171"/>
      <c r="JX130" s="171"/>
      <c r="JY130" s="171"/>
      <c r="JZ130" s="171"/>
      <c r="KA130" s="171"/>
      <c r="KB130" s="171"/>
      <c r="KC130" s="171"/>
      <c r="KD130" s="171"/>
      <c r="KE130" s="171"/>
      <c r="KF130" s="171"/>
      <c r="KG130" s="171"/>
      <c r="KH130" s="171"/>
      <c r="KI130" s="171"/>
      <c r="KJ130" s="171"/>
      <c r="KK130" s="171"/>
      <c r="KL130" s="171"/>
      <c r="KM130" s="171"/>
      <c r="KN130" s="171"/>
      <c r="KO130" s="171"/>
      <c r="KP130" s="171"/>
      <c r="KQ130" s="171"/>
      <c r="KR130" s="171"/>
      <c r="KS130" s="171"/>
      <c r="KT130" s="171"/>
      <c r="KU130" s="171"/>
      <c r="KV130" s="171"/>
      <c r="KW130" s="171"/>
      <c r="KX130" s="171"/>
      <c r="KY130" s="171"/>
      <c r="KZ130" s="171"/>
      <c r="LA130" s="171"/>
      <c r="LB130" s="171"/>
      <c r="LC130" s="171"/>
      <c r="LD130" s="171"/>
      <c r="LE130" s="171"/>
      <c r="LF130" s="171"/>
      <c r="LG130" s="171"/>
      <c r="LH130" s="171"/>
      <c r="LI130" s="171"/>
      <c r="LJ130" s="171"/>
      <c r="LK130" s="171"/>
      <c r="LL130" s="171"/>
      <c r="LM130" s="171"/>
      <c r="LN130" s="171"/>
      <c r="LO130" s="171"/>
      <c r="LP130" s="171"/>
      <c r="LQ130" s="171"/>
      <c r="LR130" s="171"/>
      <c r="LS130" s="171"/>
      <c r="LT130" s="171"/>
      <c r="LU130" s="171"/>
      <c r="LV130" s="171"/>
      <c r="LW130" s="171"/>
      <c r="LX130" s="171"/>
      <c r="LY130" s="171"/>
      <c r="LZ130" s="171"/>
      <c r="MA130" s="171"/>
      <c r="MB130" s="171"/>
      <c r="MC130" s="171"/>
      <c r="MD130" s="171"/>
      <c r="ME130" s="171"/>
      <c r="MF130" s="171"/>
      <c r="MG130" s="171"/>
      <c r="MH130" s="171"/>
      <c r="MI130" s="171"/>
      <c r="MJ130" s="171"/>
      <c r="MK130" s="171"/>
      <c r="ML130" s="171"/>
      <c r="MM130" s="171"/>
      <c r="MN130" s="171"/>
      <c r="MO130" s="171"/>
      <c r="MP130" s="171"/>
      <c r="MQ130" s="171"/>
      <c r="MR130" s="171"/>
      <c r="MS130" s="171"/>
      <c r="MT130" s="171"/>
      <c r="MU130" s="171"/>
      <c r="MV130" s="171"/>
      <c r="MW130" s="171"/>
      <c r="MX130" s="171"/>
      <c r="MY130" s="171"/>
      <c r="MZ130" s="171"/>
      <c r="NA130" s="171"/>
      <c r="NB130" s="171"/>
      <c r="NC130" s="171"/>
      <c r="ND130" s="171"/>
      <c r="NE130" s="171"/>
      <c r="NF130" s="171"/>
      <c r="NG130" s="171"/>
      <c r="NH130" s="171"/>
      <c r="NI130" s="171"/>
      <c r="NJ130" s="171"/>
      <c r="NK130" s="171"/>
      <c r="NL130" s="171"/>
      <c r="NM130" s="171"/>
      <c r="NN130" s="171"/>
      <c r="NO130" s="171"/>
      <c r="NP130" s="171"/>
      <c r="NQ130" s="171"/>
      <c r="NR130" s="171"/>
      <c r="NS130" s="171"/>
      <c r="NT130" s="171"/>
      <c r="NU130" s="171"/>
      <c r="NV130" s="171"/>
      <c r="NW130" s="171"/>
      <c r="NX130" s="171"/>
      <c r="NY130" s="171"/>
      <c r="NZ130" s="171"/>
      <c r="OA130" s="171"/>
      <c r="OB130" s="171"/>
      <c r="OC130" s="171"/>
      <c r="OD130" s="171"/>
      <c r="OE130" s="171"/>
      <c r="OF130" s="171"/>
      <c r="OG130" s="171"/>
      <c r="OH130" s="171"/>
      <c r="OI130" s="171"/>
      <c r="OJ130" s="171"/>
      <c r="OK130" s="171"/>
      <c r="OL130" s="171"/>
      <c r="OM130" s="171"/>
      <c r="ON130" s="171"/>
      <c r="OO130" s="171"/>
      <c r="OP130" s="171"/>
      <c r="OQ130" s="171"/>
      <c r="OR130" s="171"/>
      <c r="OS130" s="171"/>
      <c r="OT130" s="171"/>
      <c r="OU130" s="171"/>
      <c r="OV130" s="171"/>
      <c r="OW130" s="171"/>
      <c r="OX130" s="171"/>
      <c r="OY130" s="171"/>
      <c r="OZ130" s="171"/>
      <c r="PA130" s="171"/>
      <c r="PB130" s="171"/>
      <c r="PC130" s="171"/>
      <c r="PD130" s="171"/>
      <c r="PE130" s="171"/>
      <c r="PF130" s="171"/>
      <c r="PG130" s="171"/>
      <c r="PH130" s="171"/>
      <c r="PI130" s="171"/>
      <c r="PJ130" s="171"/>
      <c r="PK130" s="171"/>
      <c r="PL130" s="171"/>
      <c r="PM130" s="171"/>
      <c r="PN130" s="171"/>
      <c r="PO130" s="171"/>
      <c r="PP130" s="171"/>
      <c r="PQ130" s="171"/>
      <c r="PR130" s="171"/>
      <c r="PS130" s="171"/>
      <c r="PT130" s="171"/>
      <c r="PU130" s="171"/>
      <c r="PV130" s="171"/>
      <c r="PW130" s="171"/>
      <c r="PX130" s="171"/>
      <c r="PY130" s="171"/>
      <c r="PZ130" s="171"/>
      <c r="QA130" s="171"/>
      <c r="QB130" s="171"/>
      <c r="QC130" s="171"/>
      <c r="QD130" s="171"/>
      <c r="QE130" s="171"/>
      <c r="QF130" s="171"/>
      <c r="QG130" s="171"/>
      <c r="QH130" s="171"/>
      <c r="QI130" s="171"/>
      <c r="QJ130" s="171"/>
      <c r="QK130" s="171"/>
      <c r="QL130" s="171"/>
      <c r="QM130" s="171"/>
      <c r="QN130" s="171"/>
      <c r="QO130" s="171"/>
      <c r="QP130" s="171"/>
      <c r="QQ130" s="171"/>
      <c r="QR130" s="171"/>
      <c r="QS130" s="171"/>
      <c r="QT130" s="171"/>
      <c r="QU130" s="171"/>
      <c r="QV130" s="171"/>
      <c r="QW130" s="171"/>
      <c r="QX130" s="171"/>
      <c r="QY130" s="171"/>
      <c r="QZ130" s="171"/>
      <c r="RA130" s="171"/>
      <c r="RB130" s="171"/>
      <c r="RC130" s="171"/>
      <c r="RD130" s="171"/>
      <c r="RE130" s="171"/>
      <c r="RF130" s="171"/>
      <c r="RG130" s="171"/>
      <c r="RH130" s="171"/>
      <c r="RI130" s="171"/>
      <c r="RJ130" s="171"/>
      <c r="RK130" s="171"/>
      <c r="RL130" s="171"/>
      <c r="RM130" s="171"/>
      <c r="RN130" s="171"/>
      <c r="RO130" s="171"/>
      <c r="RP130" s="171"/>
      <c r="RQ130" s="171"/>
      <c r="RR130" s="171"/>
      <c r="RS130" s="171"/>
      <c r="RT130" s="171"/>
      <c r="RU130" s="171"/>
      <c r="RV130" s="171"/>
      <c r="RW130" s="171"/>
      <c r="RX130" s="171"/>
      <c r="RY130" s="171"/>
      <c r="RZ130" s="171"/>
      <c r="SA130" s="171"/>
      <c r="SB130" s="171"/>
      <c r="SC130" s="171"/>
      <c r="SD130" s="171"/>
      <c r="SE130" s="171"/>
      <c r="SF130" s="171"/>
      <c r="SG130" s="171"/>
      <c r="SH130" s="171"/>
      <c r="SI130" s="171"/>
      <c r="SJ130" s="171"/>
      <c r="SK130" s="171"/>
      <c r="SL130" s="171"/>
      <c r="SM130" s="171"/>
      <c r="SN130" s="171"/>
      <c r="SO130" s="171"/>
      <c r="SP130" s="171"/>
      <c r="SQ130" s="171"/>
      <c r="SR130" s="171"/>
      <c r="SS130" s="171"/>
      <c r="ST130" s="171"/>
      <c r="SU130" s="171"/>
      <c r="SV130" s="171"/>
      <c r="SW130" s="171"/>
      <c r="SX130" s="171"/>
      <c r="SY130" s="171"/>
      <c r="SZ130" s="171"/>
      <c r="TA130" s="171"/>
      <c r="TB130" s="171"/>
      <c r="TC130" s="171"/>
      <c r="TD130" s="171"/>
      <c r="TE130" s="171"/>
      <c r="TF130" s="171"/>
      <c r="TG130" s="171"/>
      <c r="TH130" s="171"/>
      <c r="TI130" s="171"/>
      <c r="TJ130" s="171"/>
      <c r="TK130" s="171"/>
      <c r="TL130" s="171"/>
      <c r="TM130" s="171"/>
      <c r="TN130" s="171"/>
      <c r="TO130" s="171"/>
      <c r="TP130" s="171"/>
      <c r="TQ130" s="171"/>
      <c r="TR130" s="171"/>
      <c r="TS130" s="171"/>
      <c r="TT130" s="171"/>
      <c r="TU130" s="171"/>
      <c r="TV130" s="171"/>
      <c r="TW130" s="171"/>
      <c r="TX130" s="171"/>
      <c r="TY130" s="171"/>
      <c r="TZ130" s="171"/>
      <c r="UA130" s="171"/>
      <c r="UB130" s="171"/>
      <c r="UC130" s="171"/>
      <c r="UD130" s="171"/>
      <c r="UE130" s="171"/>
      <c r="UF130" s="171"/>
      <c r="UG130" s="171"/>
      <c r="UH130" s="171"/>
      <c r="UI130" s="171"/>
      <c r="UJ130" s="171"/>
      <c r="UK130" s="171"/>
      <c r="UL130" s="171"/>
      <c r="UM130" s="171"/>
      <c r="UN130" s="171"/>
      <c r="UO130" s="171"/>
      <c r="UP130" s="171"/>
      <c r="UQ130" s="171"/>
      <c r="UR130" s="171"/>
      <c r="US130" s="171"/>
      <c r="UT130" s="171"/>
      <c r="UU130" s="171"/>
      <c r="UV130" s="171"/>
      <c r="UW130" s="171"/>
      <c r="UX130" s="171"/>
      <c r="UY130" s="171"/>
      <c r="UZ130" s="171"/>
      <c r="VA130" s="171"/>
      <c r="VB130" s="171"/>
      <c r="VC130" s="171"/>
      <c r="VD130" s="171"/>
      <c r="VE130" s="171"/>
      <c r="VF130" s="171"/>
      <c r="VG130" s="171"/>
      <c r="VH130" s="171"/>
      <c r="VI130" s="171"/>
      <c r="VJ130" s="171"/>
      <c r="VK130" s="171"/>
      <c r="VL130" s="171"/>
      <c r="VM130" s="171"/>
      <c r="VN130" s="171"/>
      <c r="VO130" s="171"/>
      <c r="VP130" s="171"/>
      <c r="VQ130" s="171"/>
      <c r="VR130" s="171"/>
      <c r="VS130" s="171"/>
      <c r="VT130" s="171"/>
      <c r="VU130" s="171"/>
      <c r="VV130" s="171"/>
      <c r="VW130" s="171"/>
      <c r="VX130" s="171"/>
      <c r="VY130" s="171"/>
      <c r="VZ130" s="171"/>
      <c r="WA130" s="171"/>
      <c r="WB130" s="171"/>
      <c r="WC130" s="171"/>
      <c r="WD130" s="171"/>
      <c r="WE130" s="171"/>
      <c r="WF130" s="171"/>
      <c r="WG130" s="171"/>
      <c r="WH130" s="171"/>
      <c r="WI130" s="171"/>
      <c r="WJ130" s="171"/>
      <c r="WK130" s="171"/>
      <c r="WL130" s="171"/>
      <c r="WM130" s="171"/>
      <c r="WN130" s="171"/>
      <c r="WO130" s="171"/>
      <c r="WP130" s="171"/>
      <c r="WQ130" s="171"/>
      <c r="WR130" s="171"/>
      <c r="WS130" s="171"/>
      <c r="WT130" s="171"/>
      <c r="WU130" s="171"/>
      <c r="WV130" s="171"/>
      <c r="WW130" s="171"/>
      <c r="WX130" s="171"/>
      <c r="WY130" s="171"/>
      <c r="WZ130" s="171"/>
      <c r="XA130" s="171"/>
      <c r="XB130" s="171"/>
      <c r="XC130" s="171"/>
      <c r="XD130" s="171"/>
      <c r="XE130" s="171"/>
      <c r="XF130" s="171"/>
      <c r="XG130" s="171"/>
      <c r="XH130" s="171"/>
      <c r="XI130" s="171"/>
      <c r="XJ130" s="171"/>
      <c r="XK130" s="171"/>
      <c r="XL130" s="171"/>
      <c r="XM130" s="171"/>
      <c r="XN130" s="171"/>
      <c r="XO130" s="171"/>
      <c r="XP130" s="171"/>
      <c r="XQ130" s="171"/>
      <c r="XR130" s="171"/>
      <c r="XS130" s="171"/>
      <c r="XT130" s="171"/>
      <c r="XU130" s="171"/>
      <c r="XV130" s="171"/>
      <c r="XW130" s="171"/>
      <c r="XX130" s="171"/>
      <c r="XY130" s="171"/>
      <c r="XZ130" s="171"/>
      <c r="YA130" s="171"/>
      <c r="YB130" s="171"/>
      <c r="YC130" s="171"/>
      <c r="YD130" s="171"/>
      <c r="YE130" s="171"/>
      <c r="YF130" s="171"/>
      <c r="YG130" s="171"/>
      <c r="YH130" s="171"/>
      <c r="YI130" s="171"/>
      <c r="YJ130" s="171"/>
      <c r="YK130" s="171"/>
      <c r="YL130" s="171"/>
      <c r="YM130" s="171"/>
      <c r="YN130" s="171"/>
      <c r="YO130" s="171"/>
      <c r="YP130" s="171"/>
      <c r="YQ130" s="171"/>
      <c r="YR130" s="171"/>
      <c r="YS130" s="171"/>
      <c r="YT130" s="171"/>
      <c r="YU130" s="171"/>
      <c r="YV130" s="171"/>
      <c r="YW130" s="171"/>
      <c r="YX130" s="171"/>
      <c r="YY130" s="171"/>
      <c r="YZ130" s="171"/>
      <c r="ZA130" s="171"/>
      <c r="ZB130" s="171"/>
      <c r="ZC130" s="171"/>
      <c r="ZD130" s="171"/>
      <c r="ZE130" s="171"/>
      <c r="ZF130" s="171"/>
      <c r="ZG130" s="171"/>
      <c r="ZH130" s="171"/>
      <c r="ZI130" s="171"/>
      <c r="ZJ130" s="171"/>
      <c r="ZK130" s="171"/>
      <c r="ZL130" s="171"/>
      <c r="ZM130" s="171"/>
      <c r="ZN130" s="171"/>
      <c r="ZO130" s="171"/>
      <c r="ZP130" s="171"/>
      <c r="ZQ130" s="171"/>
      <c r="ZR130" s="171"/>
      <c r="ZS130" s="171"/>
      <c r="ZT130" s="171"/>
      <c r="ZU130" s="171"/>
      <c r="ZV130" s="171"/>
      <c r="ZW130" s="171"/>
      <c r="ZX130" s="171"/>
      <c r="ZY130" s="171"/>
      <c r="ZZ130" s="171"/>
      <c r="AAA130" s="171"/>
      <c r="AAB130" s="171"/>
      <c r="AAC130" s="171"/>
      <c r="AAD130" s="171"/>
      <c r="AAE130" s="171"/>
      <c r="AAF130" s="171"/>
      <c r="AAG130" s="171"/>
      <c r="AAH130" s="171"/>
      <c r="AAI130" s="171"/>
      <c r="AAJ130" s="171"/>
      <c r="AAK130" s="171"/>
      <c r="AAL130" s="171"/>
      <c r="AAM130" s="171"/>
      <c r="AAN130" s="171"/>
      <c r="AAO130" s="171"/>
      <c r="AAP130" s="171"/>
      <c r="AAQ130" s="171"/>
      <c r="AAR130" s="171"/>
      <c r="AAS130" s="171"/>
      <c r="AAT130" s="171"/>
      <c r="AAU130" s="171"/>
      <c r="AAV130" s="171"/>
      <c r="AAW130" s="171"/>
      <c r="AAX130" s="171"/>
      <c r="AAY130" s="171"/>
      <c r="AAZ130" s="171"/>
      <c r="ABA130" s="171"/>
      <c r="ABB130" s="171"/>
      <c r="ABC130" s="171"/>
      <c r="ABD130" s="171"/>
      <c r="ABE130" s="171"/>
      <c r="ABF130" s="171"/>
      <c r="ABG130" s="171"/>
      <c r="ABH130" s="171"/>
      <c r="ABI130" s="171"/>
      <c r="ABJ130" s="171"/>
      <c r="ABK130" s="171"/>
      <c r="ABL130" s="171"/>
      <c r="ABM130" s="171"/>
      <c r="ABN130" s="171"/>
      <c r="ABO130" s="171"/>
      <c r="ABP130" s="171"/>
      <c r="ABQ130" s="171"/>
      <c r="ABR130" s="171"/>
      <c r="ABS130" s="171"/>
      <c r="ABT130" s="171"/>
      <c r="ABU130" s="171"/>
      <c r="ABV130" s="171"/>
      <c r="ABW130" s="171"/>
      <c r="ABX130" s="171"/>
      <c r="ABY130" s="171"/>
      <c r="ABZ130" s="171"/>
      <c r="ACA130" s="171"/>
      <c r="ACB130" s="171"/>
      <c r="ACC130" s="171"/>
      <c r="ACD130" s="171"/>
      <c r="ACE130" s="171"/>
      <c r="ACF130" s="171"/>
      <c r="ACG130" s="171"/>
      <c r="ACH130" s="171"/>
      <c r="ACI130" s="171"/>
      <c r="ACJ130" s="171"/>
      <c r="ACK130" s="171"/>
      <c r="ACL130" s="171"/>
      <c r="ACM130" s="171"/>
      <c r="ACN130" s="171"/>
      <c r="ACO130" s="171"/>
      <c r="ACP130" s="171"/>
      <c r="ACQ130" s="171"/>
      <c r="ACR130" s="171"/>
      <c r="ACS130" s="171"/>
      <c r="ACT130" s="171"/>
      <c r="ACU130" s="171"/>
      <c r="ACV130" s="171"/>
      <c r="ACW130" s="171"/>
      <c r="ACX130" s="171"/>
      <c r="ACY130" s="171"/>
      <c r="ACZ130" s="171"/>
      <c r="ADA130" s="171"/>
      <c r="ADB130" s="171"/>
      <c r="ADC130" s="171"/>
      <c r="ADD130" s="171"/>
      <c r="ADE130" s="171"/>
      <c r="ADF130" s="171"/>
      <c r="ADG130" s="171"/>
      <c r="ADH130" s="171"/>
      <c r="ADI130" s="171"/>
      <c r="ADJ130" s="171"/>
      <c r="ADK130" s="171"/>
      <c r="ADL130" s="171"/>
      <c r="ADM130" s="171"/>
      <c r="ADN130" s="171"/>
      <c r="ADO130" s="171"/>
      <c r="ADP130" s="171"/>
      <c r="ADQ130" s="171"/>
      <c r="ADR130" s="171"/>
      <c r="ADS130" s="171"/>
      <c r="ADT130" s="171"/>
      <c r="ADU130" s="171"/>
      <c r="ADV130" s="171"/>
      <c r="ADW130" s="171"/>
      <c r="ADX130" s="171"/>
      <c r="ADY130" s="171"/>
      <c r="ADZ130" s="171"/>
      <c r="AEA130" s="171"/>
      <c r="AEB130" s="171"/>
      <c r="AEC130" s="171"/>
      <c r="AED130" s="171"/>
      <c r="AEE130" s="171"/>
      <c r="AEF130" s="171"/>
      <c r="AEG130" s="171"/>
      <c r="AEH130" s="171"/>
      <c r="AEI130" s="171"/>
      <c r="AEJ130" s="171"/>
      <c r="AEK130" s="171"/>
      <c r="AEL130" s="171"/>
      <c r="AEM130" s="171"/>
      <c r="AEN130" s="171"/>
      <c r="AEO130" s="171"/>
      <c r="AEP130" s="171"/>
      <c r="AEQ130" s="171"/>
      <c r="AER130" s="171"/>
      <c r="AES130" s="171"/>
      <c r="AET130" s="171"/>
      <c r="AEU130" s="171"/>
      <c r="AEV130" s="171"/>
      <c r="AEW130" s="171"/>
      <c r="AEX130" s="171"/>
      <c r="AEY130" s="171"/>
      <c r="AEZ130" s="171"/>
      <c r="AFA130" s="171"/>
      <c r="AFB130" s="171"/>
      <c r="AFC130" s="171"/>
      <c r="AFD130" s="171"/>
      <c r="AFE130" s="171"/>
      <c r="AFF130" s="171"/>
      <c r="AFG130" s="171"/>
      <c r="AFH130" s="171"/>
      <c r="AFI130" s="171"/>
      <c r="AFJ130" s="171"/>
      <c r="AFK130" s="171"/>
      <c r="AFL130" s="171"/>
      <c r="AFM130" s="171"/>
      <c r="AFN130" s="171"/>
      <c r="AFO130" s="171"/>
      <c r="AFP130" s="171"/>
      <c r="AFQ130" s="171"/>
      <c r="AFR130" s="171"/>
      <c r="AFS130" s="171"/>
      <c r="AFT130" s="171"/>
      <c r="AFU130" s="171"/>
      <c r="AFV130" s="171"/>
      <c r="AFW130" s="171"/>
      <c r="AFX130" s="171"/>
      <c r="AFY130" s="171"/>
      <c r="AFZ130" s="171"/>
      <c r="AGA130" s="171"/>
      <c r="AGB130" s="171"/>
      <c r="AGC130" s="171"/>
      <c r="AGD130" s="171"/>
      <c r="AGE130" s="171"/>
      <c r="AGF130" s="171"/>
      <c r="AGG130" s="171"/>
      <c r="AGH130" s="171"/>
      <c r="AGI130" s="171"/>
      <c r="AGJ130" s="171"/>
      <c r="AGK130" s="171"/>
      <c r="AGL130" s="171"/>
      <c r="AGM130" s="171"/>
      <c r="AGN130" s="171"/>
      <c r="AGO130" s="171"/>
      <c r="AGP130" s="171"/>
      <c r="AGQ130" s="171"/>
      <c r="AGR130" s="171"/>
      <c r="AGS130" s="171"/>
      <c r="AGT130" s="171"/>
      <c r="AGU130" s="171"/>
      <c r="AGV130" s="171"/>
      <c r="AGW130" s="171"/>
      <c r="AGX130" s="171"/>
      <c r="AGY130" s="171"/>
      <c r="AGZ130" s="171"/>
      <c r="AHA130" s="171"/>
      <c r="AHB130" s="171"/>
      <c r="AHC130" s="171"/>
      <c r="AHD130" s="171"/>
      <c r="AHE130" s="171"/>
      <c r="AHF130" s="171"/>
      <c r="AHG130" s="171"/>
      <c r="AHH130" s="171"/>
      <c r="AHI130" s="171"/>
      <c r="AHJ130" s="171"/>
      <c r="AHK130" s="171"/>
      <c r="AHL130" s="171"/>
      <c r="AHM130" s="171"/>
      <c r="AHN130" s="171"/>
      <c r="AHO130" s="171"/>
      <c r="AHP130" s="171"/>
      <c r="AHQ130" s="171"/>
      <c r="AHR130" s="171"/>
      <c r="AHS130" s="171"/>
      <c r="AHT130" s="171"/>
      <c r="AHU130" s="171"/>
      <c r="AHV130" s="171"/>
      <c r="AHW130" s="171"/>
      <c r="AHX130" s="171"/>
      <c r="AHY130" s="171"/>
      <c r="AHZ130" s="171"/>
      <c r="AIA130" s="171"/>
      <c r="AIB130" s="171"/>
      <c r="AIC130" s="171"/>
      <c r="AID130" s="171"/>
      <c r="AIE130" s="171"/>
      <c r="AIF130" s="171"/>
      <c r="AIG130" s="171"/>
      <c r="AIH130" s="171"/>
      <c r="AII130" s="171"/>
      <c r="AIJ130" s="171"/>
      <c r="AIK130" s="171"/>
      <c r="AIL130" s="171"/>
      <c r="AIM130" s="171"/>
      <c r="AIN130" s="171"/>
      <c r="AIO130" s="171"/>
      <c r="AIP130" s="171"/>
      <c r="AIQ130" s="171"/>
      <c r="AIR130" s="171"/>
      <c r="AIS130" s="171"/>
      <c r="AIT130" s="171"/>
      <c r="AIU130" s="171"/>
      <c r="AIV130" s="171"/>
      <c r="AIW130" s="171"/>
      <c r="AIX130" s="171"/>
      <c r="AIY130" s="171"/>
      <c r="AIZ130" s="171"/>
      <c r="AJA130" s="171"/>
      <c r="AJB130" s="171"/>
      <c r="AJC130" s="171"/>
      <c r="AJD130" s="171"/>
      <c r="AJE130" s="171"/>
      <c r="AJF130" s="171"/>
      <c r="AJG130" s="171"/>
      <c r="AJH130" s="171"/>
      <c r="AJI130" s="171"/>
      <c r="AJJ130" s="171"/>
      <c r="AJK130" s="171"/>
      <c r="AJL130" s="171"/>
      <c r="AJM130" s="171"/>
      <c r="AJN130" s="171"/>
      <c r="AJO130" s="171"/>
      <c r="AJP130" s="171"/>
      <c r="AJQ130" s="171"/>
      <c r="AJR130" s="171"/>
      <c r="AJS130" s="171"/>
      <c r="AJT130" s="171"/>
      <c r="AJU130" s="171"/>
      <c r="AJV130" s="171"/>
      <c r="AJW130" s="171"/>
      <c r="AJX130" s="171"/>
      <c r="AJY130" s="171"/>
      <c r="AJZ130" s="171"/>
      <c r="AKA130" s="171"/>
      <c r="AKB130" s="171"/>
      <c r="AKC130" s="171"/>
      <c r="AKD130" s="171"/>
      <c r="AKE130" s="171"/>
      <c r="AKF130" s="171"/>
      <c r="AKG130" s="171"/>
      <c r="AKH130" s="171"/>
      <c r="AKI130" s="171"/>
      <c r="AKJ130" s="171"/>
      <c r="AKK130" s="171"/>
      <c r="AKL130" s="171"/>
      <c r="AKM130" s="171"/>
      <c r="AKN130" s="171"/>
      <c r="AKO130" s="171"/>
      <c r="AKP130" s="171"/>
      <c r="AKQ130" s="171"/>
      <c r="AKR130" s="171"/>
      <c r="AKS130" s="171"/>
      <c r="AKT130" s="171"/>
      <c r="AKU130" s="171"/>
    </row>
    <row r="131" spans="1:983" s="21" customFormat="1" x14ac:dyDescent="0.35">
      <c r="E131" s="173">
        <f t="shared" si="145"/>
        <v>7.9010267059731451E-2</v>
      </c>
      <c r="G131" s="173">
        <v>0.09</v>
      </c>
      <c r="H131" s="173">
        <v>0.09</v>
      </c>
      <c r="I131" s="173">
        <v>0.09</v>
      </c>
      <c r="J131" s="173">
        <v>0.09</v>
      </c>
      <c r="K131" s="173">
        <v>0.09</v>
      </c>
      <c r="L131" s="173">
        <v>0.09</v>
      </c>
      <c r="M131" s="173">
        <v>0.09</v>
      </c>
      <c r="N131" s="173">
        <v>0.09</v>
      </c>
      <c r="O131" s="173">
        <v>0.09</v>
      </c>
      <c r="P131" s="173">
        <v>0.09</v>
      </c>
      <c r="Q131" s="173"/>
      <c r="R131" s="171"/>
      <c r="S131" s="171"/>
      <c r="T131" s="175"/>
      <c r="U131" s="171"/>
      <c r="V131" s="171"/>
      <c r="W131" s="171"/>
      <c r="X131" s="174">
        <f>X129-X130</f>
        <v>737918.34330588207</v>
      </c>
      <c r="Y131" s="171"/>
      <c r="Z131" s="171"/>
      <c r="AA131" s="171"/>
      <c r="AB131" s="171"/>
      <c r="AC131" s="171"/>
      <c r="AD131" s="171"/>
      <c r="AE131" s="171"/>
      <c r="AF131" s="171"/>
      <c r="AG131" s="171"/>
      <c r="AH131" s="171"/>
      <c r="AI131" s="171"/>
      <c r="AJ131" s="171"/>
      <c r="AK131" s="171"/>
      <c r="AL131" s="171"/>
      <c r="AM131" s="171"/>
      <c r="AN131" s="171"/>
      <c r="AO131" s="171"/>
      <c r="AP131" s="171"/>
      <c r="AQ131" s="171"/>
      <c r="AR131" s="171"/>
      <c r="AS131" s="171"/>
      <c r="AT131" s="171"/>
      <c r="AU131" s="171"/>
      <c r="AV131" s="171"/>
      <c r="AW131" s="171"/>
      <c r="AX131" s="171"/>
      <c r="AY131" s="171"/>
      <c r="AZ131" s="171"/>
      <c r="BA131" s="171"/>
      <c r="BB131" s="171"/>
      <c r="BC131" s="171"/>
      <c r="BD131" s="171"/>
      <c r="BE131" s="171"/>
      <c r="BF131" s="171"/>
      <c r="BG131" s="171"/>
      <c r="BH131" s="171"/>
      <c r="BI131" s="171"/>
      <c r="BJ131" s="171"/>
      <c r="BK131" s="171"/>
      <c r="BL131" s="171"/>
      <c r="BM131" s="171"/>
      <c r="BN131" s="171"/>
      <c r="BO131" s="171"/>
      <c r="BP131" s="171"/>
      <c r="BQ131" s="171"/>
      <c r="BR131" s="171"/>
      <c r="BS131" s="171"/>
      <c r="BT131" s="171"/>
      <c r="BU131" s="171"/>
      <c r="BV131" s="171"/>
      <c r="BW131" s="171"/>
      <c r="BX131" s="171"/>
      <c r="BY131" s="171"/>
      <c r="BZ131" s="171"/>
      <c r="CA131" s="171"/>
      <c r="CB131" s="171"/>
      <c r="CC131" s="171"/>
      <c r="CD131" s="171"/>
      <c r="CE131" s="171"/>
      <c r="CF131" s="171"/>
      <c r="CG131" s="171"/>
      <c r="CH131" s="171"/>
      <c r="CI131" s="171"/>
      <c r="CJ131" s="171"/>
      <c r="CK131" s="171"/>
      <c r="CL131" s="171"/>
      <c r="CM131" s="171"/>
      <c r="CN131" s="171"/>
      <c r="CO131" s="171"/>
      <c r="CP131" s="171"/>
      <c r="CQ131" s="171"/>
      <c r="CR131" s="171"/>
      <c r="CS131" s="171"/>
      <c r="CT131" s="171"/>
      <c r="CU131" s="171"/>
      <c r="CV131" s="171"/>
      <c r="CW131" s="171"/>
      <c r="CX131" s="171"/>
      <c r="CY131" s="171"/>
      <c r="CZ131" s="171"/>
      <c r="DA131" s="171"/>
      <c r="DB131" s="171"/>
      <c r="DC131" s="171"/>
      <c r="DD131" s="171"/>
      <c r="DE131" s="171"/>
      <c r="DF131" s="171"/>
      <c r="DG131" s="171"/>
      <c r="DH131" s="171"/>
      <c r="DI131" s="171"/>
      <c r="DJ131" s="171"/>
      <c r="DK131" s="171"/>
      <c r="DL131" s="171"/>
      <c r="DM131" s="171"/>
      <c r="DN131" s="171"/>
      <c r="DO131" s="171"/>
      <c r="DP131" s="171"/>
      <c r="DQ131" s="171"/>
      <c r="DR131" s="171"/>
      <c r="DS131" s="171"/>
      <c r="DT131" s="171"/>
      <c r="DU131" s="171"/>
      <c r="DV131" s="171"/>
      <c r="DW131" s="171"/>
      <c r="DX131" s="171"/>
      <c r="DY131" s="171"/>
      <c r="DZ131" s="171"/>
      <c r="EA131" s="171"/>
      <c r="EB131" s="171"/>
      <c r="EC131" s="171"/>
      <c r="ED131" s="171"/>
      <c r="EE131" s="171"/>
      <c r="EF131" s="171"/>
      <c r="EG131" s="171"/>
      <c r="EH131" s="171"/>
      <c r="EI131" s="171"/>
      <c r="EJ131" s="171"/>
      <c r="EK131" s="171"/>
      <c r="EL131" s="171"/>
      <c r="EM131" s="171"/>
      <c r="EN131" s="171"/>
      <c r="EO131" s="171"/>
      <c r="EP131" s="171"/>
      <c r="EQ131" s="171"/>
      <c r="ER131" s="171"/>
      <c r="ES131" s="171"/>
      <c r="ET131" s="171"/>
      <c r="EU131" s="171"/>
      <c r="EV131" s="171"/>
      <c r="EW131" s="171"/>
      <c r="EX131" s="171"/>
      <c r="EY131" s="171"/>
      <c r="EZ131" s="171"/>
      <c r="FA131" s="171"/>
      <c r="FB131" s="171"/>
      <c r="FC131" s="171"/>
      <c r="FD131" s="171"/>
      <c r="FE131" s="171"/>
      <c r="FF131" s="171"/>
      <c r="FG131" s="171"/>
      <c r="FH131" s="171"/>
      <c r="FI131" s="171"/>
      <c r="FJ131" s="171"/>
      <c r="FK131" s="171"/>
      <c r="FL131" s="171"/>
      <c r="FM131" s="171"/>
      <c r="FN131" s="171"/>
      <c r="FO131" s="171"/>
      <c r="FP131" s="171"/>
      <c r="FQ131" s="171"/>
      <c r="FR131" s="171"/>
      <c r="FS131" s="171"/>
      <c r="FT131" s="171"/>
      <c r="FU131" s="171"/>
      <c r="FV131" s="171"/>
      <c r="FW131" s="171"/>
      <c r="FX131" s="171"/>
      <c r="FY131" s="171"/>
      <c r="FZ131" s="171"/>
      <c r="GA131" s="171"/>
      <c r="GB131" s="171"/>
      <c r="GC131" s="171"/>
      <c r="GD131" s="171"/>
      <c r="GE131" s="171"/>
      <c r="GF131" s="171"/>
      <c r="GG131" s="171"/>
      <c r="GH131" s="171"/>
      <c r="GI131" s="171"/>
      <c r="GJ131" s="171"/>
      <c r="GK131" s="171"/>
      <c r="GL131" s="171"/>
      <c r="GM131" s="171"/>
      <c r="GN131" s="171"/>
      <c r="GO131" s="171"/>
      <c r="GP131" s="171"/>
      <c r="GQ131" s="171"/>
      <c r="GR131" s="171"/>
      <c r="GS131" s="171"/>
      <c r="GT131" s="171"/>
      <c r="GU131" s="171"/>
      <c r="GV131" s="171"/>
      <c r="GW131" s="171"/>
      <c r="GX131" s="171"/>
      <c r="GY131" s="171"/>
      <c r="GZ131" s="171"/>
      <c r="HA131" s="171"/>
      <c r="HB131" s="171"/>
      <c r="HC131" s="171"/>
      <c r="HD131" s="171"/>
      <c r="HE131" s="171"/>
      <c r="HF131" s="171"/>
      <c r="HG131" s="171"/>
      <c r="HH131" s="171"/>
      <c r="HI131" s="171"/>
      <c r="HJ131" s="171"/>
      <c r="HK131" s="171"/>
      <c r="HL131" s="171"/>
      <c r="HM131" s="171"/>
      <c r="HN131" s="171"/>
      <c r="HO131" s="171"/>
      <c r="HP131" s="171"/>
      <c r="HQ131" s="171"/>
      <c r="HR131" s="171"/>
      <c r="HS131" s="171"/>
      <c r="HT131" s="171"/>
      <c r="HU131" s="171"/>
      <c r="HV131" s="171"/>
      <c r="HW131" s="171"/>
      <c r="HX131" s="171"/>
      <c r="HY131" s="171"/>
      <c r="HZ131" s="171"/>
      <c r="IA131" s="171"/>
      <c r="IB131" s="171"/>
      <c r="IC131" s="171"/>
      <c r="ID131" s="171"/>
      <c r="IE131" s="171"/>
      <c r="IF131" s="171"/>
      <c r="IG131" s="171"/>
      <c r="IH131" s="171"/>
      <c r="II131" s="171"/>
      <c r="IJ131" s="171"/>
      <c r="IK131" s="171"/>
      <c r="IL131" s="171"/>
      <c r="IM131" s="171"/>
      <c r="IN131" s="171"/>
      <c r="IO131" s="171"/>
      <c r="IP131" s="171"/>
      <c r="IQ131" s="171"/>
      <c r="IR131" s="171"/>
      <c r="IS131" s="171"/>
      <c r="IT131" s="171"/>
      <c r="IU131" s="171"/>
      <c r="IV131" s="171"/>
      <c r="IW131" s="171"/>
      <c r="IX131" s="171"/>
      <c r="IY131" s="171"/>
      <c r="IZ131" s="171"/>
      <c r="JA131" s="171"/>
      <c r="JB131" s="171"/>
      <c r="JC131" s="171"/>
      <c r="JD131" s="171"/>
      <c r="JE131" s="171"/>
      <c r="JF131" s="171"/>
      <c r="JG131" s="171"/>
      <c r="JH131" s="171"/>
      <c r="JI131" s="171"/>
      <c r="JJ131" s="171"/>
      <c r="JK131" s="171"/>
      <c r="JL131" s="171"/>
      <c r="JM131" s="171"/>
      <c r="JN131" s="171"/>
      <c r="JO131" s="171"/>
      <c r="JP131" s="171"/>
      <c r="JQ131" s="171"/>
      <c r="JR131" s="171"/>
      <c r="JS131" s="171"/>
      <c r="JT131" s="171"/>
      <c r="JU131" s="171"/>
      <c r="JV131" s="171"/>
      <c r="JW131" s="171"/>
      <c r="JX131" s="171"/>
      <c r="JY131" s="171"/>
      <c r="JZ131" s="171"/>
      <c r="KA131" s="171"/>
      <c r="KB131" s="171"/>
      <c r="KC131" s="171"/>
      <c r="KD131" s="171"/>
      <c r="KE131" s="171"/>
      <c r="KF131" s="171"/>
      <c r="KG131" s="171"/>
      <c r="KH131" s="171"/>
      <c r="KI131" s="171"/>
      <c r="KJ131" s="171"/>
      <c r="KK131" s="171"/>
      <c r="KL131" s="171"/>
      <c r="KM131" s="171"/>
      <c r="KN131" s="171"/>
      <c r="KO131" s="171"/>
      <c r="KP131" s="171"/>
      <c r="KQ131" s="171"/>
      <c r="KR131" s="171"/>
      <c r="KS131" s="171"/>
      <c r="KT131" s="171"/>
      <c r="KU131" s="171"/>
      <c r="KV131" s="171"/>
      <c r="KW131" s="171"/>
      <c r="KX131" s="171"/>
      <c r="KY131" s="171"/>
      <c r="KZ131" s="171"/>
      <c r="LA131" s="171"/>
      <c r="LB131" s="171"/>
      <c r="LC131" s="171"/>
      <c r="LD131" s="171"/>
      <c r="LE131" s="171"/>
      <c r="LF131" s="171"/>
      <c r="LG131" s="171"/>
      <c r="LH131" s="171"/>
      <c r="LI131" s="171"/>
      <c r="LJ131" s="171"/>
      <c r="LK131" s="171"/>
      <c r="LL131" s="171"/>
      <c r="LM131" s="171"/>
      <c r="LN131" s="171"/>
      <c r="LO131" s="171"/>
      <c r="LP131" s="171"/>
      <c r="LQ131" s="171"/>
      <c r="LR131" s="171"/>
      <c r="LS131" s="171"/>
      <c r="LT131" s="171"/>
      <c r="LU131" s="171"/>
      <c r="LV131" s="171"/>
      <c r="LW131" s="171"/>
      <c r="LX131" s="171"/>
      <c r="LY131" s="171"/>
      <c r="LZ131" s="171"/>
      <c r="MA131" s="171"/>
      <c r="MB131" s="171"/>
      <c r="MC131" s="171"/>
      <c r="MD131" s="171"/>
      <c r="ME131" s="171"/>
      <c r="MF131" s="171"/>
      <c r="MG131" s="171"/>
      <c r="MH131" s="171"/>
      <c r="MI131" s="171"/>
      <c r="MJ131" s="171"/>
      <c r="MK131" s="171"/>
      <c r="ML131" s="171"/>
      <c r="MM131" s="171"/>
      <c r="MN131" s="171"/>
      <c r="MO131" s="171"/>
      <c r="MP131" s="171"/>
      <c r="MQ131" s="171"/>
      <c r="MR131" s="171"/>
      <c r="MS131" s="171"/>
      <c r="MT131" s="171"/>
      <c r="MU131" s="171"/>
      <c r="MV131" s="171"/>
      <c r="MW131" s="171"/>
      <c r="MX131" s="171"/>
      <c r="MY131" s="171"/>
      <c r="MZ131" s="171"/>
      <c r="NA131" s="171"/>
      <c r="NB131" s="171"/>
      <c r="NC131" s="171"/>
      <c r="ND131" s="171"/>
      <c r="NE131" s="171"/>
      <c r="NF131" s="171"/>
      <c r="NG131" s="171"/>
      <c r="NH131" s="171"/>
      <c r="NI131" s="171"/>
      <c r="NJ131" s="171"/>
      <c r="NK131" s="171"/>
      <c r="NL131" s="171"/>
      <c r="NM131" s="171"/>
      <c r="NN131" s="171"/>
      <c r="NO131" s="171"/>
      <c r="NP131" s="171"/>
      <c r="NQ131" s="171"/>
      <c r="NR131" s="171"/>
      <c r="NS131" s="171"/>
      <c r="NT131" s="171"/>
      <c r="NU131" s="171"/>
      <c r="NV131" s="171"/>
      <c r="NW131" s="171"/>
      <c r="NX131" s="171"/>
      <c r="NY131" s="171"/>
      <c r="NZ131" s="171"/>
      <c r="OA131" s="171"/>
      <c r="OB131" s="171"/>
      <c r="OC131" s="171"/>
      <c r="OD131" s="171"/>
      <c r="OE131" s="171"/>
      <c r="OF131" s="171"/>
      <c r="OG131" s="171"/>
      <c r="OH131" s="171"/>
      <c r="OI131" s="171"/>
      <c r="OJ131" s="171"/>
      <c r="OK131" s="171"/>
      <c r="OL131" s="171"/>
      <c r="OM131" s="171"/>
      <c r="ON131" s="171"/>
      <c r="OO131" s="171"/>
      <c r="OP131" s="171"/>
      <c r="OQ131" s="171"/>
      <c r="OR131" s="171"/>
      <c r="OS131" s="171"/>
      <c r="OT131" s="171"/>
      <c r="OU131" s="171"/>
      <c r="OV131" s="171"/>
      <c r="OW131" s="171"/>
      <c r="OX131" s="171"/>
      <c r="OY131" s="171"/>
      <c r="OZ131" s="171"/>
      <c r="PA131" s="171"/>
      <c r="PB131" s="171"/>
      <c r="PC131" s="171"/>
      <c r="PD131" s="171"/>
      <c r="PE131" s="171"/>
      <c r="PF131" s="171"/>
      <c r="PG131" s="171"/>
      <c r="PH131" s="171"/>
      <c r="PI131" s="171"/>
      <c r="PJ131" s="171"/>
      <c r="PK131" s="171"/>
      <c r="PL131" s="171"/>
      <c r="PM131" s="171"/>
      <c r="PN131" s="171"/>
      <c r="PO131" s="171"/>
      <c r="PP131" s="171"/>
      <c r="PQ131" s="171"/>
      <c r="PR131" s="171"/>
      <c r="PS131" s="171"/>
      <c r="PT131" s="171"/>
      <c r="PU131" s="171"/>
      <c r="PV131" s="171"/>
      <c r="PW131" s="171"/>
      <c r="PX131" s="171"/>
      <c r="PY131" s="171"/>
      <c r="PZ131" s="171"/>
      <c r="QA131" s="171"/>
      <c r="QB131" s="171"/>
      <c r="QC131" s="171"/>
      <c r="QD131" s="171"/>
      <c r="QE131" s="171"/>
      <c r="QF131" s="171"/>
      <c r="QG131" s="171"/>
      <c r="QH131" s="171"/>
      <c r="QI131" s="171"/>
      <c r="QJ131" s="171"/>
      <c r="QK131" s="171"/>
      <c r="QL131" s="171"/>
      <c r="QM131" s="171"/>
      <c r="QN131" s="171"/>
      <c r="QO131" s="171"/>
      <c r="QP131" s="171"/>
      <c r="QQ131" s="171"/>
      <c r="QR131" s="171"/>
      <c r="QS131" s="171"/>
      <c r="QT131" s="171"/>
      <c r="QU131" s="171"/>
      <c r="QV131" s="171"/>
      <c r="QW131" s="171"/>
      <c r="QX131" s="171"/>
      <c r="QY131" s="171"/>
      <c r="QZ131" s="171"/>
      <c r="RA131" s="171"/>
      <c r="RB131" s="171"/>
      <c r="RC131" s="171"/>
      <c r="RD131" s="171"/>
      <c r="RE131" s="171"/>
      <c r="RF131" s="171"/>
      <c r="RG131" s="171"/>
      <c r="RH131" s="171"/>
      <c r="RI131" s="171"/>
      <c r="RJ131" s="171"/>
      <c r="RK131" s="171"/>
      <c r="RL131" s="171"/>
      <c r="RM131" s="171"/>
      <c r="RN131" s="171"/>
      <c r="RO131" s="171"/>
      <c r="RP131" s="171"/>
      <c r="RQ131" s="171"/>
      <c r="RR131" s="171"/>
      <c r="RS131" s="171"/>
      <c r="RT131" s="171"/>
      <c r="RU131" s="171"/>
      <c r="RV131" s="171"/>
      <c r="RW131" s="171"/>
      <c r="RX131" s="171"/>
      <c r="RY131" s="171"/>
      <c r="RZ131" s="171"/>
      <c r="SA131" s="171"/>
      <c r="SB131" s="171"/>
      <c r="SC131" s="171"/>
      <c r="SD131" s="171"/>
      <c r="SE131" s="171"/>
      <c r="SF131" s="171"/>
      <c r="SG131" s="171"/>
      <c r="SH131" s="171"/>
      <c r="SI131" s="171"/>
      <c r="SJ131" s="171"/>
      <c r="SK131" s="171"/>
      <c r="SL131" s="171"/>
      <c r="SM131" s="171"/>
      <c r="SN131" s="171"/>
      <c r="SO131" s="171"/>
      <c r="SP131" s="171"/>
      <c r="SQ131" s="171"/>
      <c r="SR131" s="171"/>
      <c r="SS131" s="171"/>
      <c r="ST131" s="171"/>
      <c r="SU131" s="171"/>
      <c r="SV131" s="171"/>
      <c r="SW131" s="171"/>
      <c r="SX131" s="171"/>
      <c r="SY131" s="171"/>
      <c r="SZ131" s="171"/>
      <c r="TA131" s="171"/>
      <c r="TB131" s="171"/>
      <c r="TC131" s="171"/>
      <c r="TD131" s="171"/>
      <c r="TE131" s="171"/>
      <c r="TF131" s="171"/>
      <c r="TG131" s="171"/>
      <c r="TH131" s="171"/>
      <c r="TI131" s="171"/>
      <c r="TJ131" s="171"/>
      <c r="TK131" s="171"/>
      <c r="TL131" s="171"/>
      <c r="TM131" s="171"/>
      <c r="TN131" s="171"/>
      <c r="TO131" s="171"/>
      <c r="TP131" s="171"/>
      <c r="TQ131" s="171"/>
      <c r="TR131" s="171"/>
      <c r="TS131" s="171"/>
      <c r="TT131" s="171"/>
      <c r="TU131" s="171"/>
      <c r="TV131" s="171"/>
      <c r="TW131" s="171"/>
      <c r="TX131" s="171"/>
      <c r="TY131" s="171"/>
      <c r="TZ131" s="171"/>
      <c r="UA131" s="171"/>
      <c r="UB131" s="171"/>
      <c r="UC131" s="171"/>
      <c r="UD131" s="171"/>
      <c r="UE131" s="171"/>
      <c r="UF131" s="171"/>
      <c r="UG131" s="171"/>
      <c r="UH131" s="171"/>
      <c r="UI131" s="171"/>
      <c r="UJ131" s="171"/>
      <c r="UK131" s="171"/>
      <c r="UL131" s="171"/>
      <c r="UM131" s="171"/>
      <c r="UN131" s="171"/>
      <c r="UO131" s="171"/>
      <c r="UP131" s="171"/>
      <c r="UQ131" s="171"/>
      <c r="UR131" s="171"/>
      <c r="US131" s="171"/>
      <c r="UT131" s="171"/>
      <c r="UU131" s="171"/>
      <c r="UV131" s="171"/>
      <c r="UW131" s="171"/>
      <c r="UX131" s="171"/>
      <c r="UY131" s="171"/>
      <c r="UZ131" s="171"/>
      <c r="VA131" s="171"/>
      <c r="VB131" s="171"/>
      <c r="VC131" s="171"/>
      <c r="VD131" s="171"/>
      <c r="VE131" s="171"/>
      <c r="VF131" s="171"/>
      <c r="VG131" s="171"/>
      <c r="VH131" s="171"/>
      <c r="VI131" s="171"/>
      <c r="VJ131" s="171"/>
      <c r="VK131" s="171"/>
      <c r="VL131" s="171"/>
      <c r="VM131" s="171"/>
      <c r="VN131" s="171"/>
      <c r="VO131" s="171"/>
      <c r="VP131" s="171"/>
      <c r="VQ131" s="171"/>
      <c r="VR131" s="171"/>
      <c r="VS131" s="171"/>
      <c r="VT131" s="171"/>
      <c r="VU131" s="171"/>
      <c r="VV131" s="171"/>
      <c r="VW131" s="171"/>
      <c r="VX131" s="171"/>
      <c r="VY131" s="171"/>
      <c r="VZ131" s="171"/>
      <c r="WA131" s="171"/>
      <c r="WB131" s="171"/>
      <c r="WC131" s="171"/>
      <c r="WD131" s="171"/>
      <c r="WE131" s="171"/>
      <c r="WF131" s="171"/>
      <c r="WG131" s="171"/>
      <c r="WH131" s="171"/>
      <c r="WI131" s="171"/>
      <c r="WJ131" s="171"/>
      <c r="WK131" s="171"/>
      <c r="WL131" s="171"/>
      <c r="WM131" s="171"/>
      <c r="WN131" s="171"/>
      <c r="WO131" s="171"/>
      <c r="WP131" s="171"/>
      <c r="WQ131" s="171"/>
      <c r="WR131" s="171"/>
      <c r="WS131" s="171"/>
      <c r="WT131" s="171"/>
      <c r="WU131" s="171"/>
      <c r="WV131" s="171"/>
      <c r="WW131" s="171"/>
      <c r="WX131" s="171"/>
      <c r="WY131" s="171"/>
      <c r="WZ131" s="171"/>
      <c r="XA131" s="171"/>
      <c r="XB131" s="171"/>
      <c r="XC131" s="171"/>
      <c r="XD131" s="171"/>
      <c r="XE131" s="171"/>
      <c r="XF131" s="171"/>
      <c r="XG131" s="171"/>
      <c r="XH131" s="171"/>
      <c r="XI131" s="171"/>
      <c r="XJ131" s="171"/>
      <c r="XK131" s="171"/>
      <c r="XL131" s="171"/>
      <c r="XM131" s="171"/>
      <c r="XN131" s="171"/>
      <c r="XO131" s="171"/>
      <c r="XP131" s="171"/>
      <c r="XQ131" s="171"/>
      <c r="XR131" s="171"/>
      <c r="XS131" s="171"/>
      <c r="XT131" s="171"/>
      <c r="XU131" s="171"/>
      <c r="XV131" s="171"/>
      <c r="XW131" s="171"/>
      <c r="XX131" s="171"/>
      <c r="XY131" s="171"/>
      <c r="XZ131" s="171"/>
      <c r="YA131" s="171"/>
      <c r="YB131" s="171"/>
      <c r="YC131" s="171"/>
      <c r="YD131" s="171"/>
      <c r="YE131" s="171"/>
      <c r="YF131" s="171"/>
      <c r="YG131" s="171"/>
      <c r="YH131" s="171"/>
      <c r="YI131" s="171"/>
      <c r="YJ131" s="171"/>
      <c r="YK131" s="171"/>
      <c r="YL131" s="171"/>
      <c r="YM131" s="171"/>
      <c r="YN131" s="171"/>
      <c r="YO131" s="171"/>
      <c r="YP131" s="171"/>
      <c r="YQ131" s="171"/>
      <c r="YR131" s="171"/>
      <c r="YS131" s="171"/>
      <c r="YT131" s="171"/>
      <c r="YU131" s="171"/>
      <c r="YV131" s="171"/>
      <c r="YW131" s="171"/>
      <c r="YX131" s="171"/>
      <c r="YY131" s="171"/>
      <c r="YZ131" s="171"/>
      <c r="ZA131" s="171"/>
      <c r="ZB131" s="171"/>
      <c r="ZC131" s="171"/>
      <c r="ZD131" s="171"/>
      <c r="ZE131" s="171"/>
      <c r="ZF131" s="171"/>
      <c r="ZG131" s="171"/>
      <c r="ZH131" s="171"/>
      <c r="ZI131" s="171"/>
      <c r="ZJ131" s="171"/>
      <c r="ZK131" s="171"/>
      <c r="ZL131" s="171"/>
      <c r="ZM131" s="171"/>
      <c r="ZN131" s="171"/>
      <c r="ZO131" s="171"/>
      <c r="ZP131" s="171"/>
      <c r="ZQ131" s="171"/>
      <c r="ZR131" s="171"/>
      <c r="ZS131" s="171"/>
      <c r="ZT131" s="171"/>
      <c r="ZU131" s="171"/>
      <c r="ZV131" s="171"/>
      <c r="ZW131" s="171"/>
      <c r="ZX131" s="171"/>
      <c r="ZY131" s="171"/>
      <c r="ZZ131" s="171"/>
      <c r="AAA131" s="171"/>
      <c r="AAB131" s="171"/>
      <c r="AAC131" s="171"/>
      <c r="AAD131" s="171"/>
      <c r="AAE131" s="171"/>
      <c r="AAF131" s="171"/>
      <c r="AAG131" s="171"/>
      <c r="AAH131" s="171"/>
      <c r="AAI131" s="171"/>
      <c r="AAJ131" s="171"/>
      <c r="AAK131" s="171"/>
      <c r="AAL131" s="171"/>
      <c r="AAM131" s="171"/>
      <c r="AAN131" s="171"/>
      <c r="AAO131" s="171"/>
      <c r="AAP131" s="171"/>
      <c r="AAQ131" s="171"/>
      <c r="AAR131" s="171"/>
      <c r="AAS131" s="171"/>
      <c r="AAT131" s="171"/>
      <c r="AAU131" s="171"/>
      <c r="AAV131" s="171"/>
      <c r="AAW131" s="171"/>
      <c r="AAX131" s="171"/>
      <c r="AAY131" s="171"/>
      <c r="AAZ131" s="171"/>
      <c r="ABA131" s="171"/>
      <c r="ABB131" s="171"/>
      <c r="ABC131" s="171"/>
      <c r="ABD131" s="171"/>
      <c r="ABE131" s="171"/>
      <c r="ABF131" s="171"/>
      <c r="ABG131" s="171"/>
      <c r="ABH131" s="171"/>
      <c r="ABI131" s="171"/>
      <c r="ABJ131" s="171"/>
      <c r="ABK131" s="171"/>
      <c r="ABL131" s="171"/>
      <c r="ABM131" s="171"/>
      <c r="ABN131" s="171"/>
      <c r="ABO131" s="171"/>
      <c r="ABP131" s="171"/>
      <c r="ABQ131" s="171"/>
      <c r="ABR131" s="171"/>
      <c r="ABS131" s="171"/>
      <c r="ABT131" s="171"/>
      <c r="ABU131" s="171"/>
      <c r="ABV131" s="171"/>
      <c r="ABW131" s="171"/>
      <c r="ABX131" s="171"/>
      <c r="ABY131" s="171"/>
      <c r="ABZ131" s="171"/>
      <c r="ACA131" s="171"/>
      <c r="ACB131" s="171"/>
      <c r="ACC131" s="171"/>
      <c r="ACD131" s="171"/>
      <c r="ACE131" s="171"/>
      <c r="ACF131" s="171"/>
      <c r="ACG131" s="171"/>
      <c r="ACH131" s="171"/>
      <c r="ACI131" s="171"/>
      <c r="ACJ131" s="171"/>
      <c r="ACK131" s="171"/>
      <c r="ACL131" s="171"/>
      <c r="ACM131" s="171"/>
      <c r="ACN131" s="171"/>
      <c r="ACO131" s="171"/>
      <c r="ACP131" s="171"/>
      <c r="ACQ131" s="171"/>
      <c r="ACR131" s="171"/>
      <c r="ACS131" s="171"/>
      <c r="ACT131" s="171"/>
      <c r="ACU131" s="171"/>
      <c r="ACV131" s="171"/>
      <c r="ACW131" s="171"/>
      <c r="ACX131" s="171"/>
      <c r="ACY131" s="171"/>
      <c r="ACZ131" s="171"/>
      <c r="ADA131" s="171"/>
      <c r="ADB131" s="171"/>
      <c r="ADC131" s="171"/>
      <c r="ADD131" s="171"/>
      <c r="ADE131" s="171"/>
      <c r="ADF131" s="171"/>
      <c r="ADG131" s="171"/>
      <c r="ADH131" s="171"/>
      <c r="ADI131" s="171"/>
      <c r="ADJ131" s="171"/>
      <c r="ADK131" s="171"/>
      <c r="ADL131" s="171"/>
      <c r="ADM131" s="171"/>
      <c r="ADN131" s="171"/>
      <c r="ADO131" s="171"/>
      <c r="ADP131" s="171"/>
      <c r="ADQ131" s="171"/>
      <c r="ADR131" s="171"/>
      <c r="ADS131" s="171"/>
      <c r="ADT131" s="171"/>
      <c r="ADU131" s="171"/>
      <c r="ADV131" s="171"/>
      <c r="ADW131" s="171"/>
      <c r="ADX131" s="171"/>
      <c r="ADY131" s="171"/>
      <c r="ADZ131" s="171"/>
      <c r="AEA131" s="171"/>
      <c r="AEB131" s="171"/>
      <c r="AEC131" s="171"/>
      <c r="AED131" s="171"/>
      <c r="AEE131" s="171"/>
      <c r="AEF131" s="171"/>
      <c r="AEG131" s="171"/>
      <c r="AEH131" s="171"/>
      <c r="AEI131" s="171"/>
      <c r="AEJ131" s="171"/>
      <c r="AEK131" s="171"/>
      <c r="AEL131" s="171"/>
      <c r="AEM131" s="171"/>
      <c r="AEN131" s="171"/>
      <c r="AEO131" s="171"/>
      <c r="AEP131" s="171"/>
      <c r="AEQ131" s="171"/>
      <c r="AER131" s="171"/>
      <c r="AES131" s="171"/>
      <c r="AET131" s="171"/>
      <c r="AEU131" s="171"/>
      <c r="AEV131" s="171"/>
      <c r="AEW131" s="171"/>
      <c r="AEX131" s="171"/>
      <c r="AEY131" s="171"/>
      <c r="AEZ131" s="171"/>
      <c r="AFA131" s="171"/>
      <c r="AFB131" s="171"/>
      <c r="AFC131" s="171"/>
      <c r="AFD131" s="171"/>
      <c r="AFE131" s="171"/>
      <c r="AFF131" s="171"/>
      <c r="AFG131" s="171"/>
      <c r="AFH131" s="171"/>
      <c r="AFI131" s="171"/>
      <c r="AFJ131" s="171"/>
      <c r="AFK131" s="171"/>
      <c r="AFL131" s="171"/>
      <c r="AFM131" s="171"/>
      <c r="AFN131" s="171"/>
      <c r="AFO131" s="171"/>
      <c r="AFP131" s="171"/>
      <c r="AFQ131" s="171"/>
      <c r="AFR131" s="171"/>
      <c r="AFS131" s="171"/>
      <c r="AFT131" s="171"/>
      <c r="AFU131" s="171"/>
      <c r="AFV131" s="171"/>
      <c r="AFW131" s="171"/>
      <c r="AFX131" s="171"/>
      <c r="AFY131" s="171"/>
      <c r="AFZ131" s="171"/>
      <c r="AGA131" s="171"/>
      <c r="AGB131" s="171"/>
      <c r="AGC131" s="171"/>
      <c r="AGD131" s="171"/>
      <c r="AGE131" s="171"/>
      <c r="AGF131" s="171"/>
      <c r="AGG131" s="171"/>
      <c r="AGH131" s="171"/>
      <c r="AGI131" s="171"/>
      <c r="AGJ131" s="171"/>
      <c r="AGK131" s="171"/>
      <c r="AGL131" s="171"/>
      <c r="AGM131" s="171"/>
      <c r="AGN131" s="171"/>
      <c r="AGO131" s="171"/>
      <c r="AGP131" s="171"/>
      <c r="AGQ131" s="171"/>
      <c r="AGR131" s="171"/>
      <c r="AGS131" s="171"/>
      <c r="AGT131" s="171"/>
      <c r="AGU131" s="171"/>
      <c r="AGV131" s="171"/>
      <c r="AGW131" s="171"/>
      <c r="AGX131" s="171"/>
      <c r="AGY131" s="171"/>
      <c r="AGZ131" s="171"/>
      <c r="AHA131" s="171"/>
      <c r="AHB131" s="171"/>
      <c r="AHC131" s="171"/>
      <c r="AHD131" s="171"/>
      <c r="AHE131" s="171"/>
      <c r="AHF131" s="171"/>
      <c r="AHG131" s="171"/>
      <c r="AHH131" s="171"/>
      <c r="AHI131" s="171"/>
      <c r="AHJ131" s="171"/>
      <c r="AHK131" s="171"/>
      <c r="AHL131" s="171"/>
      <c r="AHM131" s="171"/>
      <c r="AHN131" s="171"/>
      <c r="AHO131" s="171"/>
      <c r="AHP131" s="171"/>
      <c r="AHQ131" s="171"/>
      <c r="AHR131" s="171"/>
      <c r="AHS131" s="171"/>
      <c r="AHT131" s="171"/>
      <c r="AHU131" s="171"/>
      <c r="AHV131" s="171"/>
      <c r="AHW131" s="171"/>
      <c r="AHX131" s="171"/>
      <c r="AHY131" s="171"/>
      <c r="AHZ131" s="171"/>
      <c r="AIA131" s="171"/>
      <c r="AIB131" s="171"/>
      <c r="AIC131" s="171"/>
      <c r="AID131" s="171"/>
      <c r="AIE131" s="171"/>
      <c r="AIF131" s="171"/>
      <c r="AIG131" s="171"/>
      <c r="AIH131" s="171"/>
      <c r="AII131" s="171"/>
      <c r="AIJ131" s="171"/>
      <c r="AIK131" s="171"/>
      <c r="AIL131" s="171"/>
      <c r="AIM131" s="171"/>
      <c r="AIN131" s="171"/>
      <c r="AIO131" s="171"/>
      <c r="AIP131" s="171"/>
      <c r="AIQ131" s="171"/>
      <c r="AIR131" s="171"/>
      <c r="AIS131" s="171"/>
      <c r="AIT131" s="171"/>
      <c r="AIU131" s="171"/>
      <c r="AIV131" s="171"/>
      <c r="AIW131" s="171"/>
      <c r="AIX131" s="171"/>
      <c r="AIY131" s="171"/>
      <c r="AIZ131" s="171"/>
      <c r="AJA131" s="171"/>
      <c r="AJB131" s="171"/>
      <c r="AJC131" s="171"/>
      <c r="AJD131" s="171"/>
      <c r="AJE131" s="171"/>
      <c r="AJF131" s="171"/>
      <c r="AJG131" s="171"/>
      <c r="AJH131" s="171"/>
      <c r="AJI131" s="171"/>
      <c r="AJJ131" s="171"/>
      <c r="AJK131" s="171"/>
      <c r="AJL131" s="171"/>
      <c r="AJM131" s="171"/>
      <c r="AJN131" s="171"/>
      <c r="AJO131" s="171"/>
      <c r="AJP131" s="171"/>
      <c r="AJQ131" s="171"/>
      <c r="AJR131" s="171"/>
      <c r="AJS131" s="171"/>
      <c r="AJT131" s="171"/>
      <c r="AJU131" s="171"/>
      <c r="AJV131" s="171"/>
      <c r="AJW131" s="171"/>
      <c r="AJX131" s="171"/>
      <c r="AJY131" s="171"/>
      <c r="AJZ131" s="171"/>
      <c r="AKA131" s="171"/>
      <c r="AKB131" s="171"/>
      <c r="AKC131" s="171"/>
      <c r="AKD131" s="171"/>
      <c r="AKE131" s="171"/>
      <c r="AKF131" s="171"/>
      <c r="AKG131" s="171"/>
      <c r="AKH131" s="171"/>
      <c r="AKI131" s="171"/>
      <c r="AKJ131" s="171"/>
      <c r="AKK131" s="171"/>
      <c r="AKL131" s="171"/>
      <c r="AKM131" s="171"/>
      <c r="AKN131" s="171"/>
      <c r="AKO131" s="171"/>
      <c r="AKP131" s="171"/>
      <c r="AKQ131" s="171"/>
      <c r="AKR131" s="171"/>
      <c r="AKS131" s="171"/>
      <c r="AKT131" s="171"/>
      <c r="AKU131" s="171"/>
    </row>
    <row r="132" spans="1:983" s="21" customFormat="1" x14ac:dyDescent="0.35">
      <c r="G132" s="173"/>
      <c r="H132" s="171"/>
      <c r="J132" s="22"/>
      <c r="R132" s="171"/>
      <c r="S132" s="171"/>
      <c r="T132" s="175"/>
      <c r="U132" s="171"/>
      <c r="V132" s="171"/>
      <c r="W132" s="171"/>
      <c r="X132" s="171"/>
      <c r="Y132" s="171"/>
      <c r="Z132" s="171"/>
      <c r="AA132" s="171"/>
      <c r="AB132" s="171"/>
      <c r="AC132" s="171"/>
      <c r="AD132" s="171"/>
      <c r="AE132" s="171"/>
      <c r="AF132" s="171"/>
      <c r="AG132" s="171"/>
      <c r="AH132" s="171"/>
      <c r="AI132" s="171"/>
      <c r="AJ132" s="171"/>
      <c r="AK132" s="171"/>
      <c r="AL132" s="171"/>
      <c r="AM132" s="171"/>
      <c r="AN132" s="171"/>
      <c r="AO132" s="171"/>
      <c r="AP132" s="171"/>
      <c r="AQ132" s="171"/>
      <c r="AR132" s="171"/>
      <c r="AS132" s="171"/>
      <c r="AT132" s="171"/>
      <c r="AU132" s="171"/>
      <c r="AV132" s="171"/>
      <c r="AW132" s="171"/>
      <c r="AX132" s="171"/>
      <c r="AY132" s="171"/>
      <c r="AZ132" s="171"/>
      <c r="BA132" s="171"/>
      <c r="BB132" s="171"/>
      <c r="BC132" s="171"/>
      <c r="BD132" s="171"/>
      <c r="BE132" s="171"/>
      <c r="BF132" s="171"/>
      <c r="BG132" s="171"/>
      <c r="BH132" s="171"/>
      <c r="BI132" s="171"/>
      <c r="BJ132" s="171"/>
      <c r="BK132" s="171"/>
      <c r="BL132" s="171"/>
      <c r="BM132" s="171"/>
      <c r="BN132" s="171"/>
      <c r="BO132" s="171"/>
      <c r="BP132" s="171"/>
      <c r="BQ132" s="171"/>
      <c r="BR132" s="171"/>
      <c r="BS132" s="171"/>
      <c r="BT132" s="171"/>
      <c r="BU132" s="171"/>
      <c r="BV132" s="171"/>
      <c r="BW132" s="171"/>
      <c r="BX132" s="171"/>
      <c r="BY132" s="171"/>
      <c r="BZ132" s="171"/>
      <c r="CA132" s="171"/>
      <c r="CB132" s="171"/>
      <c r="CC132" s="171"/>
      <c r="CD132" s="171"/>
      <c r="CE132" s="171"/>
      <c r="CF132" s="171"/>
      <c r="CG132" s="171"/>
      <c r="CH132" s="171"/>
      <c r="CI132" s="171"/>
      <c r="CJ132" s="171"/>
      <c r="CK132" s="171"/>
      <c r="CL132" s="171"/>
      <c r="CM132" s="171"/>
      <c r="CN132" s="171"/>
      <c r="CO132" s="171"/>
      <c r="CP132" s="171"/>
      <c r="CQ132" s="171"/>
      <c r="CR132" s="171"/>
      <c r="CS132" s="171"/>
      <c r="CT132" s="171"/>
      <c r="CU132" s="171"/>
      <c r="CV132" s="171"/>
      <c r="CW132" s="171"/>
      <c r="CX132" s="171"/>
      <c r="CY132" s="171"/>
      <c r="CZ132" s="171"/>
      <c r="DA132" s="171"/>
      <c r="DB132" s="171"/>
      <c r="DC132" s="171"/>
      <c r="DD132" s="171"/>
      <c r="DE132" s="171"/>
      <c r="DF132" s="171"/>
      <c r="DG132" s="171"/>
      <c r="DH132" s="171"/>
      <c r="DI132" s="171"/>
      <c r="DJ132" s="171"/>
      <c r="DK132" s="171"/>
      <c r="DL132" s="171"/>
      <c r="DM132" s="171"/>
      <c r="DN132" s="171"/>
      <c r="DO132" s="171"/>
      <c r="DP132" s="171"/>
      <c r="DQ132" s="171"/>
      <c r="DR132" s="171"/>
      <c r="DS132" s="171"/>
      <c r="DT132" s="171"/>
      <c r="DU132" s="171"/>
      <c r="DV132" s="171"/>
      <c r="DW132" s="171"/>
      <c r="DX132" s="171"/>
      <c r="DY132" s="171"/>
      <c r="DZ132" s="171"/>
      <c r="EA132" s="171"/>
      <c r="EB132" s="171"/>
      <c r="EC132" s="171"/>
      <c r="ED132" s="171"/>
      <c r="EE132" s="171"/>
      <c r="EF132" s="171"/>
      <c r="EG132" s="171"/>
      <c r="EH132" s="171"/>
      <c r="EI132" s="171"/>
      <c r="EJ132" s="171"/>
      <c r="EK132" s="171"/>
      <c r="EL132" s="171"/>
      <c r="EM132" s="171"/>
      <c r="EN132" s="171"/>
      <c r="EO132" s="171"/>
      <c r="EP132" s="171"/>
      <c r="EQ132" s="171"/>
      <c r="ER132" s="171"/>
      <c r="ES132" s="171"/>
      <c r="ET132" s="171"/>
      <c r="EU132" s="171"/>
      <c r="EV132" s="171"/>
      <c r="EW132" s="171"/>
      <c r="EX132" s="171"/>
      <c r="EY132" s="171"/>
      <c r="EZ132" s="171"/>
      <c r="FA132" s="171"/>
      <c r="FB132" s="171"/>
      <c r="FC132" s="171"/>
      <c r="FD132" s="171"/>
      <c r="FE132" s="171"/>
      <c r="FF132" s="171"/>
      <c r="FG132" s="171"/>
      <c r="FH132" s="171"/>
      <c r="FI132" s="171"/>
      <c r="FJ132" s="171"/>
      <c r="FK132" s="171"/>
      <c r="FL132" s="171"/>
      <c r="FM132" s="171"/>
      <c r="FN132" s="171"/>
      <c r="FO132" s="171"/>
      <c r="FP132" s="171"/>
      <c r="FQ132" s="171"/>
      <c r="FR132" s="171"/>
      <c r="FS132" s="171"/>
      <c r="FT132" s="171"/>
      <c r="FU132" s="171"/>
      <c r="FV132" s="171"/>
      <c r="FW132" s="171"/>
      <c r="FX132" s="171"/>
      <c r="FY132" s="171"/>
      <c r="FZ132" s="171"/>
      <c r="GA132" s="171"/>
      <c r="GB132" s="171"/>
      <c r="GC132" s="171"/>
      <c r="GD132" s="171"/>
      <c r="GE132" s="171"/>
      <c r="GF132" s="171"/>
      <c r="GG132" s="171"/>
      <c r="GH132" s="171"/>
      <c r="GI132" s="171"/>
      <c r="GJ132" s="171"/>
      <c r="GK132" s="171"/>
      <c r="GL132" s="171"/>
      <c r="GM132" s="171"/>
      <c r="GN132" s="171"/>
      <c r="GO132" s="171"/>
      <c r="GP132" s="171"/>
      <c r="GQ132" s="171"/>
      <c r="GR132" s="171"/>
      <c r="GS132" s="171"/>
      <c r="GT132" s="171"/>
      <c r="GU132" s="171"/>
      <c r="GV132" s="171"/>
      <c r="GW132" s="171"/>
      <c r="GX132" s="171"/>
      <c r="GY132" s="171"/>
      <c r="GZ132" s="171"/>
      <c r="HA132" s="171"/>
      <c r="HB132" s="171"/>
      <c r="HC132" s="171"/>
      <c r="HD132" s="171"/>
      <c r="HE132" s="171"/>
      <c r="HF132" s="171"/>
      <c r="HG132" s="171"/>
      <c r="HH132" s="171"/>
      <c r="HI132" s="171"/>
      <c r="HJ132" s="171"/>
      <c r="HK132" s="171"/>
      <c r="HL132" s="171"/>
      <c r="HM132" s="171"/>
      <c r="HN132" s="171"/>
      <c r="HO132" s="171"/>
      <c r="HP132" s="171"/>
      <c r="HQ132" s="171"/>
      <c r="HR132" s="171"/>
      <c r="HS132" s="171"/>
      <c r="HT132" s="171"/>
      <c r="HU132" s="171"/>
      <c r="HV132" s="171"/>
      <c r="HW132" s="171"/>
      <c r="HX132" s="171"/>
      <c r="HY132" s="171"/>
      <c r="HZ132" s="171"/>
      <c r="IA132" s="171"/>
      <c r="IB132" s="171"/>
      <c r="IC132" s="171"/>
      <c r="ID132" s="171"/>
      <c r="IE132" s="171"/>
      <c r="IF132" s="171"/>
      <c r="IG132" s="171"/>
      <c r="IH132" s="171"/>
      <c r="II132" s="171"/>
      <c r="IJ132" s="171"/>
      <c r="IK132" s="171"/>
      <c r="IL132" s="171"/>
      <c r="IM132" s="171"/>
      <c r="IN132" s="171"/>
      <c r="IO132" s="171"/>
      <c r="IP132" s="171"/>
      <c r="IQ132" s="171"/>
      <c r="IR132" s="171"/>
      <c r="IS132" s="171"/>
      <c r="IT132" s="171"/>
      <c r="IU132" s="171"/>
      <c r="IV132" s="171"/>
      <c r="IW132" s="171"/>
      <c r="IX132" s="171"/>
      <c r="IY132" s="171"/>
      <c r="IZ132" s="171"/>
      <c r="JA132" s="171"/>
      <c r="JB132" s="171"/>
      <c r="JC132" s="171"/>
      <c r="JD132" s="171"/>
      <c r="JE132" s="171"/>
      <c r="JF132" s="171"/>
      <c r="JG132" s="171"/>
      <c r="JH132" s="171"/>
      <c r="JI132" s="171"/>
      <c r="JJ132" s="171"/>
      <c r="JK132" s="171"/>
      <c r="JL132" s="171"/>
      <c r="JM132" s="171"/>
      <c r="JN132" s="171"/>
      <c r="JO132" s="171"/>
      <c r="JP132" s="171"/>
      <c r="JQ132" s="171"/>
      <c r="JR132" s="171"/>
      <c r="JS132" s="171"/>
      <c r="JT132" s="171"/>
      <c r="JU132" s="171"/>
      <c r="JV132" s="171"/>
      <c r="JW132" s="171"/>
      <c r="JX132" s="171"/>
      <c r="JY132" s="171"/>
      <c r="JZ132" s="171"/>
      <c r="KA132" s="171"/>
      <c r="KB132" s="171"/>
      <c r="KC132" s="171"/>
      <c r="KD132" s="171"/>
      <c r="KE132" s="171"/>
      <c r="KF132" s="171"/>
      <c r="KG132" s="171"/>
      <c r="KH132" s="171"/>
      <c r="KI132" s="171"/>
      <c r="KJ132" s="171"/>
      <c r="KK132" s="171"/>
      <c r="KL132" s="171"/>
      <c r="KM132" s="171"/>
      <c r="KN132" s="171"/>
      <c r="KO132" s="171"/>
      <c r="KP132" s="171"/>
      <c r="KQ132" s="171"/>
      <c r="KR132" s="171"/>
      <c r="KS132" s="171"/>
      <c r="KT132" s="171"/>
      <c r="KU132" s="171"/>
      <c r="KV132" s="171"/>
      <c r="KW132" s="171"/>
      <c r="KX132" s="171"/>
      <c r="KY132" s="171"/>
      <c r="KZ132" s="171"/>
      <c r="LA132" s="171"/>
      <c r="LB132" s="171"/>
      <c r="LC132" s="171"/>
      <c r="LD132" s="171"/>
      <c r="LE132" s="171"/>
      <c r="LF132" s="171"/>
      <c r="LG132" s="171"/>
      <c r="LH132" s="171"/>
      <c r="LI132" s="171"/>
      <c r="LJ132" s="171"/>
      <c r="LK132" s="171"/>
      <c r="LL132" s="171"/>
      <c r="LM132" s="171"/>
      <c r="LN132" s="171"/>
      <c r="LO132" s="171"/>
      <c r="LP132" s="171"/>
      <c r="LQ132" s="171"/>
      <c r="LR132" s="171"/>
      <c r="LS132" s="171"/>
      <c r="LT132" s="171"/>
      <c r="LU132" s="171"/>
      <c r="LV132" s="171"/>
      <c r="LW132" s="171"/>
      <c r="LX132" s="171"/>
      <c r="LY132" s="171"/>
      <c r="LZ132" s="171"/>
      <c r="MA132" s="171"/>
      <c r="MB132" s="171"/>
      <c r="MC132" s="171"/>
      <c r="MD132" s="171"/>
      <c r="ME132" s="171"/>
      <c r="MF132" s="171"/>
      <c r="MG132" s="171"/>
      <c r="MH132" s="171"/>
      <c r="MI132" s="171"/>
      <c r="MJ132" s="171"/>
      <c r="MK132" s="171"/>
      <c r="ML132" s="171"/>
      <c r="MM132" s="171"/>
      <c r="MN132" s="171"/>
      <c r="MO132" s="171"/>
      <c r="MP132" s="171"/>
      <c r="MQ132" s="171"/>
      <c r="MR132" s="171"/>
      <c r="MS132" s="171"/>
      <c r="MT132" s="171"/>
      <c r="MU132" s="171"/>
      <c r="MV132" s="171"/>
      <c r="MW132" s="171"/>
      <c r="MX132" s="171"/>
      <c r="MY132" s="171"/>
      <c r="MZ132" s="171"/>
      <c r="NA132" s="171"/>
      <c r="NB132" s="171"/>
      <c r="NC132" s="171"/>
      <c r="ND132" s="171"/>
      <c r="NE132" s="171"/>
      <c r="NF132" s="171"/>
      <c r="NG132" s="171"/>
      <c r="NH132" s="171"/>
      <c r="NI132" s="171"/>
      <c r="NJ132" s="171"/>
      <c r="NK132" s="171"/>
      <c r="NL132" s="171"/>
      <c r="NM132" s="171"/>
      <c r="NN132" s="171"/>
      <c r="NO132" s="171"/>
      <c r="NP132" s="171"/>
      <c r="NQ132" s="171"/>
      <c r="NR132" s="171"/>
      <c r="NS132" s="171"/>
      <c r="NT132" s="171"/>
      <c r="NU132" s="171"/>
      <c r="NV132" s="171"/>
      <c r="NW132" s="171"/>
      <c r="NX132" s="171"/>
      <c r="NY132" s="171"/>
      <c r="NZ132" s="171"/>
      <c r="OA132" s="171"/>
      <c r="OB132" s="171"/>
      <c r="OC132" s="171"/>
      <c r="OD132" s="171"/>
      <c r="OE132" s="171"/>
      <c r="OF132" s="171"/>
      <c r="OG132" s="171"/>
      <c r="OH132" s="171"/>
      <c r="OI132" s="171"/>
      <c r="OJ132" s="171"/>
      <c r="OK132" s="171"/>
      <c r="OL132" s="171"/>
      <c r="OM132" s="171"/>
      <c r="ON132" s="171"/>
      <c r="OO132" s="171"/>
      <c r="OP132" s="171"/>
      <c r="OQ132" s="171"/>
      <c r="OR132" s="171"/>
      <c r="OS132" s="171"/>
      <c r="OT132" s="171"/>
      <c r="OU132" s="171"/>
      <c r="OV132" s="171"/>
      <c r="OW132" s="171"/>
      <c r="OX132" s="171"/>
      <c r="OY132" s="171"/>
      <c r="OZ132" s="171"/>
      <c r="PA132" s="171"/>
      <c r="PB132" s="171"/>
      <c r="PC132" s="171"/>
      <c r="PD132" s="171"/>
      <c r="PE132" s="171"/>
      <c r="PF132" s="171"/>
      <c r="PG132" s="171"/>
      <c r="PH132" s="171"/>
      <c r="PI132" s="171"/>
      <c r="PJ132" s="171"/>
      <c r="PK132" s="171"/>
      <c r="PL132" s="171"/>
      <c r="PM132" s="171"/>
      <c r="PN132" s="171"/>
      <c r="PO132" s="171"/>
      <c r="PP132" s="171"/>
      <c r="PQ132" s="171"/>
      <c r="PR132" s="171"/>
      <c r="PS132" s="171"/>
      <c r="PT132" s="171"/>
      <c r="PU132" s="171"/>
      <c r="PV132" s="171"/>
      <c r="PW132" s="171"/>
      <c r="PX132" s="171"/>
      <c r="PY132" s="171"/>
      <c r="PZ132" s="171"/>
      <c r="QA132" s="171"/>
      <c r="QB132" s="171"/>
      <c r="QC132" s="171"/>
      <c r="QD132" s="171"/>
      <c r="QE132" s="171"/>
      <c r="QF132" s="171"/>
      <c r="QG132" s="171"/>
      <c r="QH132" s="171"/>
      <c r="QI132" s="171"/>
      <c r="QJ132" s="171"/>
      <c r="QK132" s="171"/>
      <c r="QL132" s="171"/>
      <c r="QM132" s="171"/>
      <c r="QN132" s="171"/>
      <c r="QO132" s="171"/>
      <c r="QP132" s="171"/>
      <c r="QQ132" s="171"/>
      <c r="QR132" s="171"/>
      <c r="QS132" s="171"/>
      <c r="QT132" s="171"/>
      <c r="QU132" s="171"/>
      <c r="QV132" s="171"/>
      <c r="QW132" s="171"/>
      <c r="QX132" s="171"/>
      <c r="QY132" s="171"/>
      <c r="QZ132" s="171"/>
      <c r="RA132" s="171"/>
      <c r="RB132" s="171"/>
      <c r="RC132" s="171"/>
      <c r="RD132" s="171"/>
      <c r="RE132" s="171"/>
      <c r="RF132" s="171"/>
      <c r="RG132" s="171"/>
      <c r="RH132" s="171"/>
      <c r="RI132" s="171"/>
      <c r="RJ132" s="171"/>
      <c r="RK132" s="171"/>
      <c r="RL132" s="171"/>
      <c r="RM132" s="171"/>
      <c r="RN132" s="171"/>
      <c r="RO132" s="171"/>
      <c r="RP132" s="171"/>
      <c r="RQ132" s="171"/>
      <c r="RR132" s="171"/>
      <c r="RS132" s="171"/>
      <c r="RT132" s="171"/>
      <c r="RU132" s="171"/>
      <c r="RV132" s="171"/>
      <c r="RW132" s="171"/>
      <c r="RX132" s="171"/>
      <c r="RY132" s="171"/>
      <c r="RZ132" s="171"/>
      <c r="SA132" s="171"/>
      <c r="SB132" s="171"/>
      <c r="SC132" s="171"/>
      <c r="SD132" s="171"/>
      <c r="SE132" s="171"/>
      <c r="SF132" s="171"/>
      <c r="SG132" s="171"/>
      <c r="SH132" s="171"/>
      <c r="SI132" s="171"/>
      <c r="SJ132" s="171"/>
      <c r="SK132" s="171"/>
      <c r="SL132" s="171"/>
      <c r="SM132" s="171"/>
      <c r="SN132" s="171"/>
      <c r="SO132" s="171"/>
      <c r="SP132" s="171"/>
      <c r="SQ132" s="171"/>
      <c r="SR132" s="171"/>
      <c r="SS132" s="171"/>
      <c r="ST132" s="171"/>
      <c r="SU132" s="171"/>
      <c r="SV132" s="171"/>
      <c r="SW132" s="171"/>
      <c r="SX132" s="171"/>
      <c r="SY132" s="171"/>
      <c r="SZ132" s="171"/>
      <c r="TA132" s="171"/>
      <c r="TB132" s="171"/>
      <c r="TC132" s="171"/>
      <c r="TD132" s="171"/>
      <c r="TE132" s="171"/>
      <c r="TF132" s="171"/>
      <c r="TG132" s="171"/>
      <c r="TH132" s="171"/>
      <c r="TI132" s="171"/>
      <c r="TJ132" s="171"/>
      <c r="TK132" s="171"/>
      <c r="TL132" s="171"/>
      <c r="TM132" s="171"/>
      <c r="TN132" s="171"/>
      <c r="TO132" s="171"/>
      <c r="TP132" s="171"/>
      <c r="TQ132" s="171"/>
      <c r="TR132" s="171"/>
      <c r="TS132" s="171"/>
      <c r="TT132" s="171"/>
      <c r="TU132" s="171"/>
      <c r="TV132" s="171"/>
      <c r="TW132" s="171"/>
      <c r="TX132" s="171"/>
      <c r="TY132" s="171"/>
      <c r="TZ132" s="171"/>
      <c r="UA132" s="171"/>
      <c r="UB132" s="171"/>
      <c r="UC132" s="171"/>
      <c r="UD132" s="171"/>
      <c r="UE132" s="171"/>
      <c r="UF132" s="171"/>
      <c r="UG132" s="171"/>
      <c r="UH132" s="171"/>
      <c r="UI132" s="171"/>
      <c r="UJ132" s="171"/>
      <c r="UK132" s="171"/>
      <c r="UL132" s="171"/>
      <c r="UM132" s="171"/>
      <c r="UN132" s="171"/>
      <c r="UO132" s="171"/>
      <c r="UP132" s="171"/>
      <c r="UQ132" s="171"/>
      <c r="UR132" s="171"/>
      <c r="US132" s="171"/>
      <c r="UT132" s="171"/>
      <c r="UU132" s="171"/>
      <c r="UV132" s="171"/>
      <c r="UW132" s="171"/>
      <c r="UX132" s="171"/>
      <c r="UY132" s="171"/>
      <c r="UZ132" s="171"/>
      <c r="VA132" s="171"/>
      <c r="VB132" s="171"/>
      <c r="VC132" s="171"/>
      <c r="VD132" s="171"/>
      <c r="VE132" s="171"/>
      <c r="VF132" s="171"/>
      <c r="VG132" s="171"/>
      <c r="VH132" s="171"/>
      <c r="VI132" s="171"/>
      <c r="VJ132" s="171"/>
      <c r="VK132" s="171"/>
      <c r="VL132" s="171"/>
      <c r="VM132" s="171"/>
      <c r="VN132" s="171"/>
      <c r="VO132" s="171"/>
      <c r="VP132" s="171"/>
      <c r="VQ132" s="171"/>
      <c r="VR132" s="171"/>
      <c r="VS132" s="171"/>
      <c r="VT132" s="171"/>
      <c r="VU132" s="171"/>
      <c r="VV132" s="171"/>
      <c r="VW132" s="171"/>
      <c r="VX132" s="171"/>
      <c r="VY132" s="171"/>
      <c r="VZ132" s="171"/>
      <c r="WA132" s="171"/>
      <c r="WB132" s="171"/>
      <c r="WC132" s="171"/>
      <c r="WD132" s="171"/>
      <c r="WE132" s="171"/>
      <c r="WF132" s="171"/>
      <c r="WG132" s="171"/>
      <c r="WH132" s="171"/>
      <c r="WI132" s="171"/>
      <c r="WJ132" s="171"/>
      <c r="WK132" s="171"/>
      <c r="WL132" s="171"/>
      <c r="WM132" s="171"/>
      <c r="WN132" s="171"/>
      <c r="WO132" s="171"/>
      <c r="WP132" s="171"/>
      <c r="WQ132" s="171"/>
      <c r="WR132" s="171"/>
      <c r="WS132" s="171"/>
      <c r="WT132" s="171"/>
      <c r="WU132" s="171"/>
      <c r="WV132" s="171"/>
      <c r="WW132" s="171"/>
      <c r="WX132" s="171"/>
      <c r="WY132" s="171"/>
      <c r="WZ132" s="171"/>
      <c r="XA132" s="171"/>
      <c r="XB132" s="171"/>
      <c r="XC132" s="171"/>
      <c r="XD132" s="171"/>
      <c r="XE132" s="171"/>
      <c r="XF132" s="171"/>
      <c r="XG132" s="171"/>
      <c r="XH132" s="171"/>
      <c r="XI132" s="171"/>
      <c r="XJ132" s="171"/>
      <c r="XK132" s="171"/>
      <c r="XL132" s="171"/>
      <c r="XM132" s="171"/>
      <c r="XN132" s="171"/>
      <c r="XO132" s="171"/>
      <c r="XP132" s="171"/>
      <c r="XQ132" s="171"/>
      <c r="XR132" s="171"/>
      <c r="XS132" s="171"/>
      <c r="XT132" s="171"/>
      <c r="XU132" s="171"/>
      <c r="XV132" s="171"/>
      <c r="XW132" s="171"/>
      <c r="XX132" s="171"/>
      <c r="XY132" s="171"/>
      <c r="XZ132" s="171"/>
      <c r="YA132" s="171"/>
      <c r="YB132" s="171"/>
      <c r="YC132" s="171"/>
      <c r="YD132" s="171"/>
      <c r="YE132" s="171"/>
      <c r="YF132" s="171"/>
      <c r="YG132" s="171"/>
      <c r="YH132" s="171"/>
      <c r="YI132" s="171"/>
      <c r="YJ132" s="171"/>
      <c r="YK132" s="171"/>
      <c r="YL132" s="171"/>
      <c r="YM132" s="171"/>
      <c r="YN132" s="171"/>
      <c r="YO132" s="171"/>
      <c r="YP132" s="171"/>
      <c r="YQ132" s="171"/>
      <c r="YR132" s="171"/>
      <c r="YS132" s="171"/>
      <c r="YT132" s="171"/>
      <c r="YU132" s="171"/>
      <c r="YV132" s="171"/>
      <c r="YW132" s="171"/>
      <c r="YX132" s="171"/>
      <c r="YY132" s="171"/>
      <c r="YZ132" s="171"/>
      <c r="ZA132" s="171"/>
      <c r="ZB132" s="171"/>
      <c r="ZC132" s="171"/>
      <c r="ZD132" s="171"/>
      <c r="ZE132" s="171"/>
      <c r="ZF132" s="171"/>
      <c r="ZG132" s="171"/>
      <c r="ZH132" s="171"/>
      <c r="ZI132" s="171"/>
      <c r="ZJ132" s="171"/>
      <c r="ZK132" s="171"/>
      <c r="ZL132" s="171"/>
      <c r="ZM132" s="171"/>
      <c r="ZN132" s="171"/>
      <c r="ZO132" s="171"/>
      <c r="ZP132" s="171"/>
      <c r="ZQ132" s="171"/>
      <c r="ZR132" s="171"/>
      <c r="ZS132" s="171"/>
      <c r="ZT132" s="171"/>
      <c r="ZU132" s="171"/>
      <c r="ZV132" s="171"/>
      <c r="ZW132" s="171"/>
      <c r="ZX132" s="171"/>
      <c r="ZY132" s="171"/>
      <c r="ZZ132" s="171"/>
      <c r="AAA132" s="171"/>
      <c r="AAB132" s="171"/>
      <c r="AAC132" s="171"/>
      <c r="AAD132" s="171"/>
      <c r="AAE132" s="171"/>
      <c r="AAF132" s="171"/>
      <c r="AAG132" s="171"/>
      <c r="AAH132" s="171"/>
      <c r="AAI132" s="171"/>
      <c r="AAJ132" s="171"/>
      <c r="AAK132" s="171"/>
      <c r="AAL132" s="171"/>
      <c r="AAM132" s="171"/>
      <c r="AAN132" s="171"/>
      <c r="AAO132" s="171"/>
      <c r="AAP132" s="171"/>
      <c r="AAQ132" s="171"/>
      <c r="AAR132" s="171"/>
      <c r="AAS132" s="171"/>
      <c r="AAT132" s="171"/>
      <c r="AAU132" s="171"/>
      <c r="AAV132" s="171"/>
      <c r="AAW132" s="171"/>
      <c r="AAX132" s="171"/>
      <c r="AAY132" s="171"/>
      <c r="AAZ132" s="171"/>
      <c r="ABA132" s="171"/>
      <c r="ABB132" s="171"/>
      <c r="ABC132" s="171"/>
      <c r="ABD132" s="171"/>
      <c r="ABE132" s="171"/>
      <c r="ABF132" s="171"/>
      <c r="ABG132" s="171"/>
      <c r="ABH132" s="171"/>
      <c r="ABI132" s="171"/>
      <c r="ABJ132" s="171"/>
      <c r="ABK132" s="171"/>
      <c r="ABL132" s="171"/>
      <c r="ABM132" s="171"/>
      <c r="ABN132" s="171"/>
      <c r="ABO132" s="171"/>
      <c r="ABP132" s="171"/>
      <c r="ABQ132" s="171"/>
      <c r="ABR132" s="171"/>
      <c r="ABS132" s="171"/>
      <c r="ABT132" s="171"/>
      <c r="ABU132" s="171"/>
      <c r="ABV132" s="171"/>
      <c r="ABW132" s="171"/>
      <c r="ABX132" s="171"/>
      <c r="ABY132" s="171"/>
      <c r="ABZ132" s="171"/>
      <c r="ACA132" s="171"/>
      <c r="ACB132" s="171"/>
      <c r="ACC132" s="171"/>
      <c r="ACD132" s="171"/>
      <c r="ACE132" s="171"/>
      <c r="ACF132" s="171"/>
      <c r="ACG132" s="171"/>
      <c r="ACH132" s="171"/>
      <c r="ACI132" s="171"/>
      <c r="ACJ132" s="171"/>
      <c r="ACK132" s="171"/>
      <c r="ACL132" s="171"/>
      <c r="ACM132" s="171"/>
      <c r="ACN132" s="171"/>
      <c r="ACO132" s="171"/>
      <c r="ACP132" s="171"/>
      <c r="ACQ132" s="171"/>
      <c r="ACR132" s="171"/>
      <c r="ACS132" s="171"/>
      <c r="ACT132" s="171"/>
      <c r="ACU132" s="171"/>
      <c r="ACV132" s="171"/>
      <c r="ACW132" s="171"/>
      <c r="ACX132" s="171"/>
      <c r="ACY132" s="171"/>
      <c r="ACZ132" s="171"/>
      <c r="ADA132" s="171"/>
      <c r="ADB132" s="171"/>
      <c r="ADC132" s="171"/>
      <c r="ADD132" s="171"/>
      <c r="ADE132" s="171"/>
      <c r="ADF132" s="171"/>
      <c r="ADG132" s="171"/>
      <c r="ADH132" s="171"/>
      <c r="ADI132" s="171"/>
      <c r="ADJ132" s="171"/>
      <c r="ADK132" s="171"/>
      <c r="ADL132" s="171"/>
      <c r="ADM132" s="171"/>
      <c r="ADN132" s="171"/>
      <c r="ADO132" s="171"/>
      <c r="ADP132" s="171"/>
      <c r="ADQ132" s="171"/>
      <c r="ADR132" s="171"/>
      <c r="ADS132" s="171"/>
      <c r="ADT132" s="171"/>
      <c r="ADU132" s="171"/>
      <c r="ADV132" s="171"/>
      <c r="ADW132" s="171"/>
      <c r="ADX132" s="171"/>
      <c r="ADY132" s="171"/>
      <c r="ADZ132" s="171"/>
      <c r="AEA132" s="171"/>
      <c r="AEB132" s="171"/>
      <c r="AEC132" s="171"/>
      <c r="AED132" s="171"/>
      <c r="AEE132" s="171"/>
      <c r="AEF132" s="171"/>
      <c r="AEG132" s="171"/>
      <c r="AEH132" s="171"/>
      <c r="AEI132" s="171"/>
      <c r="AEJ132" s="171"/>
      <c r="AEK132" s="171"/>
      <c r="AEL132" s="171"/>
      <c r="AEM132" s="171"/>
      <c r="AEN132" s="171"/>
      <c r="AEO132" s="171"/>
      <c r="AEP132" s="171"/>
      <c r="AEQ132" s="171"/>
      <c r="AER132" s="171"/>
      <c r="AES132" s="171"/>
      <c r="AET132" s="171"/>
      <c r="AEU132" s="171"/>
      <c r="AEV132" s="171"/>
      <c r="AEW132" s="171"/>
      <c r="AEX132" s="171"/>
      <c r="AEY132" s="171"/>
      <c r="AEZ132" s="171"/>
      <c r="AFA132" s="171"/>
      <c r="AFB132" s="171"/>
      <c r="AFC132" s="171"/>
      <c r="AFD132" s="171"/>
      <c r="AFE132" s="171"/>
      <c r="AFF132" s="171"/>
      <c r="AFG132" s="171"/>
      <c r="AFH132" s="171"/>
      <c r="AFI132" s="171"/>
      <c r="AFJ132" s="171"/>
      <c r="AFK132" s="171"/>
      <c r="AFL132" s="171"/>
      <c r="AFM132" s="171"/>
      <c r="AFN132" s="171"/>
      <c r="AFO132" s="171"/>
      <c r="AFP132" s="171"/>
      <c r="AFQ132" s="171"/>
      <c r="AFR132" s="171"/>
      <c r="AFS132" s="171"/>
      <c r="AFT132" s="171"/>
      <c r="AFU132" s="171"/>
      <c r="AFV132" s="171"/>
      <c r="AFW132" s="171"/>
      <c r="AFX132" s="171"/>
      <c r="AFY132" s="171"/>
      <c r="AFZ132" s="171"/>
      <c r="AGA132" s="171"/>
      <c r="AGB132" s="171"/>
      <c r="AGC132" s="171"/>
      <c r="AGD132" s="171"/>
      <c r="AGE132" s="171"/>
      <c r="AGF132" s="171"/>
      <c r="AGG132" s="171"/>
      <c r="AGH132" s="171"/>
      <c r="AGI132" s="171"/>
      <c r="AGJ132" s="171"/>
      <c r="AGK132" s="171"/>
      <c r="AGL132" s="171"/>
      <c r="AGM132" s="171"/>
      <c r="AGN132" s="171"/>
      <c r="AGO132" s="171"/>
      <c r="AGP132" s="171"/>
      <c r="AGQ132" s="171"/>
      <c r="AGR132" s="171"/>
      <c r="AGS132" s="171"/>
      <c r="AGT132" s="171"/>
      <c r="AGU132" s="171"/>
      <c r="AGV132" s="171"/>
      <c r="AGW132" s="171"/>
      <c r="AGX132" s="171"/>
      <c r="AGY132" s="171"/>
      <c r="AGZ132" s="171"/>
      <c r="AHA132" s="171"/>
      <c r="AHB132" s="171"/>
      <c r="AHC132" s="171"/>
      <c r="AHD132" s="171"/>
      <c r="AHE132" s="171"/>
      <c r="AHF132" s="171"/>
      <c r="AHG132" s="171"/>
      <c r="AHH132" s="171"/>
      <c r="AHI132" s="171"/>
      <c r="AHJ132" s="171"/>
      <c r="AHK132" s="171"/>
      <c r="AHL132" s="171"/>
      <c r="AHM132" s="171"/>
      <c r="AHN132" s="171"/>
      <c r="AHO132" s="171"/>
      <c r="AHP132" s="171"/>
      <c r="AHQ132" s="171"/>
      <c r="AHR132" s="171"/>
      <c r="AHS132" s="171"/>
      <c r="AHT132" s="171"/>
      <c r="AHU132" s="171"/>
      <c r="AHV132" s="171"/>
      <c r="AHW132" s="171"/>
      <c r="AHX132" s="171"/>
      <c r="AHY132" s="171"/>
      <c r="AHZ132" s="171"/>
      <c r="AIA132" s="171"/>
      <c r="AIB132" s="171"/>
      <c r="AIC132" s="171"/>
      <c r="AID132" s="171"/>
      <c r="AIE132" s="171"/>
      <c r="AIF132" s="171"/>
      <c r="AIG132" s="171"/>
      <c r="AIH132" s="171"/>
      <c r="AII132" s="171"/>
      <c r="AIJ132" s="171"/>
      <c r="AIK132" s="171"/>
      <c r="AIL132" s="171"/>
      <c r="AIM132" s="171"/>
      <c r="AIN132" s="171"/>
      <c r="AIO132" s="171"/>
      <c r="AIP132" s="171"/>
      <c r="AIQ132" s="171"/>
      <c r="AIR132" s="171"/>
      <c r="AIS132" s="171"/>
      <c r="AIT132" s="171"/>
      <c r="AIU132" s="171"/>
      <c r="AIV132" s="171"/>
      <c r="AIW132" s="171"/>
      <c r="AIX132" s="171"/>
      <c r="AIY132" s="171"/>
      <c r="AIZ132" s="171"/>
      <c r="AJA132" s="171"/>
      <c r="AJB132" s="171"/>
      <c r="AJC132" s="171"/>
      <c r="AJD132" s="171"/>
      <c r="AJE132" s="171"/>
      <c r="AJF132" s="171"/>
      <c r="AJG132" s="171"/>
      <c r="AJH132" s="171"/>
      <c r="AJI132" s="171"/>
      <c r="AJJ132" s="171"/>
      <c r="AJK132" s="171"/>
      <c r="AJL132" s="171"/>
      <c r="AJM132" s="171"/>
      <c r="AJN132" s="171"/>
      <c r="AJO132" s="171"/>
      <c r="AJP132" s="171"/>
      <c r="AJQ132" s="171"/>
      <c r="AJR132" s="171"/>
      <c r="AJS132" s="171"/>
      <c r="AJT132" s="171"/>
      <c r="AJU132" s="171"/>
      <c r="AJV132" s="171"/>
      <c r="AJW132" s="171"/>
      <c r="AJX132" s="171"/>
      <c r="AJY132" s="171"/>
      <c r="AJZ132" s="171"/>
      <c r="AKA132" s="171"/>
      <c r="AKB132" s="171"/>
      <c r="AKC132" s="171"/>
      <c r="AKD132" s="171"/>
      <c r="AKE132" s="171"/>
      <c r="AKF132" s="171"/>
      <c r="AKG132" s="171"/>
      <c r="AKH132" s="171"/>
      <c r="AKI132" s="171"/>
      <c r="AKJ132" s="171"/>
      <c r="AKK132" s="171"/>
      <c r="AKL132" s="171"/>
      <c r="AKM132" s="171"/>
      <c r="AKN132" s="171"/>
      <c r="AKO132" s="171"/>
      <c r="AKP132" s="171"/>
      <c r="AKQ132" s="171"/>
      <c r="AKR132" s="171"/>
      <c r="AKS132" s="171"/>
      <c r="AKT132" s="171"/>
      <c r="AKU132" s="171"/>
    </row>
    <row r="133" spans="1:983" s="21" customFormat="1" x14ac:dyDescent="0.35">
      <c r="H133" s="171"/>
      <c r="J133" s="22"/>
      <c r="O133" s="176"/>
      <c r="P133" s="176"/>
      <c r="R133" s="171"/>
      <c r="S133" s="171"/>
      <c r="T133" s="175"/>
      <c r="U133" s="171"/>
      <c r="V133" s="171"/>
      <c r="W133" s="171"/>
      <c r="X133" s="171"/>
      <c r="Y133" s="171"/>
      <c r="Z133" s="171"/>
      <c r="AA133" s="171"/>
      <c r="AB133" s="171"/>
      <c r="AC133" s="171"/>
      <c r="AD133" s="171"/>
      <c r="AE133" s="171"/>
      <c r="AF133" s="171"/>
      <c r="AG133" s="171"/>
      <c r="AH133" s="171"/>
      <c r="AI133" s="171"/>
      <c r="AJ133" s="171"/>
      <c r="AK133" s="171"/>
      <c r="AL133" s="171"/>
      <c r="AM133" s="171"/>
      <c r="AN133" s="171"/>
      <c r="AO133" s="171"/>
      <c r="AP133" s="171"/>
      <c r="AQ133" s="171"/>
      <c r="AR133" s="171"/>
      <c r="AS133" s="171"/>
      <c r="AT133" s="171"/>
      <c r="AU133" s="171"/>
      <c r="AV133" s="171"/>
      <c r="AW133" s="171"/>
      <c r="AX133" s="171"/>
      <c r="AY133" s="171"/>
      <c r="AZ133" s="171"/>
      <c r="BA133" s="171"/>
      <c r="BB133" s="171"/>
      <c r="BC133" s="171"/>
      <c r="BD133" s="171"/>
      <c r="BE133" s="171"/>
      <c r="BF133" s="171"/>
      <c r="BG133" s="171"/>
      <c r="BH133" s="171"/>
      <c r="BI133" s="171"/>
      <c r="BJ133" s="171"/>
      <c r="BK133" s="171"/>
      <c r="BL133" s="171"/>
      <c r="BM133" s="171"/>
      <c r="BN133" s="171"/>
      <c r="BO133" s="171"/>
      <c r="BP133" s="171"/>
      <c r="BQ133" s="171"/>
      <c r="BR133" s="171"/>
      <c r="BS133" s="171"/>
      <c r="BT133" s="171"/>
      <c r="BU133" s="171"/>
      <c r="BV133" s="171"/>
      <c r="BW133" s="171"/>
      <c r="BX133" s="171"/>
      <c r="BY133" s="171"/>
      <c r="BZ133" s="171"/>
      <c r="CA133" s="171"/>
      <c r="CB133" s="171"/>
      <c r="CC133" s="171"/>
      <c r="CD133" s="171"/>
      <c r="CE133" s="171"/>
      <c r="CF133" s="171"/>
      <c r="CG133" s="171"/>
      <c r="CH133" s="171"/>
      <c r="CI133" s="171"/>
      <c r="CJ133" s="171"/>
      <c r="CK133" s="171"/>
      <c r="CL133" s="171"/>
      <c r="CM133" s="171"/>
      <c r="CN133" s="171"/>
      <c r="CO133" s="171"/>
      <c r="CP133" s="171"/>
      <c r="CQ133" s="171"/>
      <c r="CR133" s="171"/>
      <c r="CS133" s="171"/>
      <c r="CT133" s="171"/>
      <c r="CU133" s="171"/>
      <c r="CV133" s="171"/>
      <c r="CW133" s="171"/>
      <c r="CX133" s="171"/>
      <c r="CY133" s="171"/>
      <c r="CZ133" s="171"/>
      <c r="DA133" s="171"/>
      <c r="DB133" s="171"/>
      <c r="DC133" s="171"/>
      <c r="DD133" s="171"/>
      <c r="DE133" s="171"/>
      <c r="DF133" s="171"/>
      <c r="DG133" s="171"/>
      <c r="DH133" s="171"/>
      <c r="DI133" s="171"/>
      <c r="DJ133" s="171"/>
      <c r="DK133" s="171"/>
      <c r="DL133" s="171"/>
      <c r="DM133" s="171"/>
      <c r="DN133" s="171"/>
      <c r="DO133" s="171"/>
      <c r="DP133" s="171"/>
      <c r="DQ133" s="171"/>
      <c r="DR133" s="171"/>
      <c r="DS133" s="171"/>
      <c r="DT133" s="171"/>
      <c r="DU133" s="171"/>
      <c r="DV133" s="171"/>
      <c r="DW133" s="171"/>
      <c r="DX133" s="171"/>
      <c r="DY133" s="171"/>
      <c r="DZ133" s="171"/>
      <c r="EA133" s="171"/>
      <c r="EB133" s="171"/>
      <c r="EC133" s="171"/>
      <c r="ED133" s="171"/>
      <c r="EE133" s="171"/>
      <c r="EF133" s="171"/>
      <c r="EG133" s="171"/>
      <c r="EH133" s="171"/>
      <c r="EI133" s="171"/>
      <c r="EJ133" s="171"/>
      <c r="EK133" s="171"/>
      <c r="EL133" s="171"/>
      <c r="EM133" s="171"/>
      <c r="EN133" s="171"/>
      <c r="EO133" s="171"/>
      <c r="EP133" s="171"/>
      <c r="EQ133" s="171"/>
      <c r="ER133" s="171"/>
      <c r="ES133" s="171"/>
      <c r="ET133" s="171"/>
      <c r="EU133" s="171"/>
      <c r="EV133" s="171"/>
      <c r="EW133" s="171"/>
      <c r="EX133" s="171"/>
      <c r="EY133" s="171"/>
      <c r="EZ133" s="171"/>
      <c r="FA133" s="171"/>
      <c r="FB133" s="171"/>
      <c r="FC133" s="171"/>
      <c r="FD133" s="171"/>
      <c r="FE133" s="171"/>
      <c r="FF133" s="171"/>
      <c r="FG133" s="171"/>
      <c r="FH133" s="171"/>
      <c r="FI133" s="171"/>
      <c r="FJ133" s="171"/>
      <c r="FK133" s="171"/>
      <c r="FL133" s="171"/>
      <c r="FM133" s="171"/>
      <c r="FN133" s="171"/>
      <c r="FO133" s="171"/>
      <c r="FP133" s="171"/>
      <c r="FQ133" s="171"/>
      <c r="FR133" s="171"/>
      <c r="FS133" s="171"/>
      <c r="FT133" s="171"/>
      <c r="FU133" s="171"/>
      <c r="FV133" s="171"/>
      <c r="FW133" s="171"/>
      <c r="FX133" s="171"/>
      <c r="FY133" s="171"/>
      <c r="FZ133" s="171"/>
      <c r="GA133" s="171"/>
      <c r="GB133" s="171"/>
      <c r="GC133" s="171"/>
      <c r="GD133" s="171"/>
      <c r="GE133" s="171"/>
      <c r="GF133" s="171"/>
      <c r="GG133" s="171"/>
      <c r="GH133" s="171"/>
      <c r="GI133" s="171"/>
      <c r="GJ133" s="171"/>
      <c r="GK133" s="171"/>
      <c r="GL133" s="171"/>
      <c r="GM133" s="171"/>
      <c r="GN133" s="171"/>
      <c r="GO133" s="171"/>
      <c r="GP133" s="171"/>
      <c r="GQ133" s="171"/>
      <c r="GR133" s="171"/>
      <c r="GS133" s="171"/>
      <c r="GT133" s="171"/>
      <c r="GU133" s="171"/>
      <c r="GV133" s="171"/>
      <c r="GW133" s="171"/>
      <c r="GX133" s="171"/>
      <c r="GY133" s="171"/>
      <c r="GZ133" s="171"/>
      <c r="HA133" s="171"/>
      <c r="HB133" s="171"/>
      <c r="HC133" s="171"/>
      <c r="HD133" s="171"/>
      <c r="HE133" s="171"/>
      <c r="HF133" s="171"/>
      <c r="HG133" s="171"/>
      <c r="HH133" s="171"/>
      <c r="HI133" s="171"/>
      <c r="HJ133" s="171"/>
      <c r="HK133" s="171"/>
      <c r="HL133" s="171"/>
      <c r="HM133" s="171"/>
      <c r="HN133" s="171"/>
      <c r="HO133" s="171"/>
      <c r="HP133" s="171"/>
      <c r="HQ133" s="171"/>
      <c r="HR133" s="171"/>
      <c r="HS133" s="171"/>
      <c r="HT133" s="171"/>
      <c r="HU133" s="171"/>
      <c r="HV133" s="171"/>
      <c r="HW133" s="171"/>
      <c r="HX133" s="171"/>
      <c r="HY133" s="171"/>
      <c r="HZ133" s="171"/>
      <c r="IA133" s="171"/>
      <c r="IB133" s="171"/>
      <c r="IC133" s="171"/>
      <c r="ID133" s="171"/>
      <c r="IE133" s="171"/>
      <c r="IF133" s="171"/>
      <c r="IG133" s="171"/>
      <c r="IH133" s="171"/>
      <c r="II133" s="171"/>
      <c r="IJ133" s="171"/>
      <c r="IK133" s="171"/>
      <c r="IL133" s="171"/>
      <c r="IM133" s="171"/>
      <c r="IN133" s="171"/>
      <c r="IO133" s="171"/>
      <c r="IP133" s="171"/>
      <c r="IQ133" s="171"/>
      <c r="IR133" s="171"/>
      <c r="IS133" s="171"/>
      <c r="IT133" s="171"/>
      <c r="IU133" s="171"/>
      <c r="IV133" s="171"/>
      <c r="IW133" s="171"/>
      <c r="IX133" s="171"/>
      <c r="IY133" s="171"/>
      <c r="IZ133" s="171"/>
      <c r="JA133" s="171"/>
      <c r="JB133" s="171"/>
      <c r="JC133" s="171"/>
      <c r="JD133" s="171"/>
      <c r="JE133" s="171"/>
      <c r="JF133" s="171"/>
      <c r="JG133" s="171"/>
      <c r="JH133" s="171"/>
      <c r="JI133" s="171"/>
      <c r="JJ133" s="171"/>
      <c r="JK133" s="171"/>
      <c r="JL133" s="171"/>
      <c r="JM133" s="171"/>
      <c r="JN133" s="171"/>
      <c r="JO133" s="171"/>
      <c r="JP133" s="171"/>
      <c r="JQ133" s="171"/>
      <c r="JR133" s="171"/>
      <c r="JS133" s="171"/>
      <c r="JT133" s="171"/>
      <c r="JU133" s="171"/>
      <c r="JV133" s="171"/>
      <c r="JW133" s="171"/>
      <c r="JX133" s="171"/>
      <c r="JY133" s="171"/>
      <c r="JZ133" s="171"/>
      <c r="KA133" s="171"/>
      <c r="KB133" s="171"/>
      <c r="KC133" s="171"/>
      <c r="KD133" s="171"/>
      <c r="KE133" s="171"/>
      <c r="KF133" s="171"/>
      <c r="KG133" s="171"/>
      <c r="KH133" s="171"/>
      <c r="KI133" s="171"/>
      <c r="KJ133" s="171"/>
      <c r="KK133" s="171"/>
      <c r="KL133" s="171"/>
      <c r="KM133" s="171"/>
      <c r="KN133" s="171"/>
      <c r="KO133" s="171"/>
      <c r="KP133" s="171"/>
      <c r="KQ133" s="171"/>
      <c r="KR133" s="171"/>
      <c r="KS133" s="171"/>
      <c r="KT133" s="171"/>
      <c r="KU133" s="171"/>
      <c r="KV133" s="171"/>
      <c r="KW133" s="171"/>
      <c r="KX133" s="171"/>
      <c r="KY133" s="171"/>
      <c r="KZ133" s="171"/>
      <c r="LA133" s="171"/>
      <c r="LB133" s="171"/>
      <c r="LC133" s="171"/>
      <c r="LD133" s="171"/>
      <c r="LE133" s="171"/>
      <c r="LF133" s="171"/>
      <c r="LG133" s="171"/>
      <c r="LH133" s="171"/>
      <c r="LI133" s="171"/>
      <c r="LJ133" s="171"/>
      <c r="LK133" s="171"/>
      <c r="LL133" s="171"/>
      <c r="LM133" s="171"/>
      <c r="LN133" s="171"/>
      <c r="LO133" s="171"/>
      <c r="LP133" s="171"/>
      <c r="LQ133" s="171"/>
      <c r="LR133" s="171"/>
      <c r="LS133" s="171"/>
      <c r="LT133" s="171"/>
      <c r="LU133" s="171"/>
      <c r="LV133" s="171"/>
      <c r="LW133" s="171"/>
      <c r="LX133" s="171"/>
      <c r="LY133" s="171"/>
      <c r="LZ133" s="171"/>
      <c r="MA133" s="171"/>
      <c r="MB133" s="171"/>
      <c r="MC133" s="171"/>
      <c r="MD133" s="171"/>
      <c r="ME133" s="171"/>
      <c r="MF133" s="171"/>
      <c r="MG133" s="171"/>
      <c r="MH133" s="171"/>
      <c r="MI133" s="171"/>
      <c r="MJ133" s="171"/>
      <c r="MK133" s="171"/>
      <c r="ML133" s="171"/>
      <c r="MM133" s="171"/>
      <c r="MN133" s="171"/>
      <c r="MO133" s="171"/>
      <c r="MP133" s="171"/>
      <c r="MQ133" s="171"/>
      <c r="MR133" s="171"/>
      <c r="MS133" s="171"/>
      <c r="MT133" s="171"/>
      <c r="MU133" s="171"/>
      <c r="MV133" s="171"/>
      <c r="MW133" s="171"/>
      <c r="MX133" s="171"/>
      <c r="MY133" s="171"/>
      <c r="MZ133" s="171"/>
      <c r="NA133" s="171"/>
      <c r="NB133" s="171"/>
      <c r="NC133" s="171"/>
      <c r="ND133" s="171"/>
      <c r="NE133" s="171"/>
      <c r="NF133" s="171"/>
      <c r="NG133" s="171"/>
      <c r="NH133" s="171"/>
      <c r="NI133" s="171"/>
      <c r="NJ133" s="171"/>
      <c r="NK133" s="171"/>
      <c r="NL133" s="171"/>
      <c r="NM133" s="171"/>
      <c r="NN133" s="171"/>
      <c r="NO133" s="171"/>
      <c r="NP133" s="171"/>
      <c r="NQ133" s="171"/>
      <c r="NR133" s="171"/>
      <c r="NS133" s="171"/>
      <c r="NT133" s="171"/>
      <c r="NU133" s="171"/>
      <c r="NV133" s="171"/>
      <c r="NW133" s="171"/>
      <c r="NX133" s="171"/>
      <c r="NY133" s="171"/>
      <c r="NZ133" s="171"/>
      <c r="OA133" s="171"/>
      <c r="OB133" s="171"/>
      <c r="OC133" s="171"/>
      <c r="OD133" s="171"/>
      <c r="OE133" s="171"/>
      <c r="OF133" s="171"/>
      <c r="OG133" s="171"/>
      <c r="OH133" s="171"/>
      <c r="OI133" s="171"/>
      <c r="OJ133" s="171"/>
      <c r="OK133" s="171"/>
      <c r="OL133" s="171"/>
      <c r="OM133" s="171"/>
      <c r="ON133" s="171"/>
      <c r="OO133" s="171"/>
      <c r="OP133" s="171"/>
      <c r="OQ133" s="171"/>
      <c r="OR133" s="171"/>
      <c r="OS133" s="171"/>
      <c r="OT133" s="171"/>
      <c r="OU133" s="171"/>
      <c r="OV133" s="171"/>
      <c r="OW133" s="171"/>
      <c r="OX133" s="171"/>
      <c r="OY133" s="171"/>
      <c r="OZ133" s="171"/>
      <c r="PA133" s="171"/>
      <c r="PB133" s="171"/>
      <c r="PC133" s="171"/>
      <c r="PD133" s="171"/>
      <c r="PE133" s="171"/>
      <c r="PF133" s="171"/>
      <c r="PG133" s="171"/>
      <c r="PH133" s="171"/>
      <c r="PI133" s="171"/>
      <c r="PJ133" s="171"/>
      <c r="PK133" s="171"/>
      <c r="PL133" s="171"/>
      <c r="PM133" s="171"/>
      <c r="PN133" s="171"/>
      <c r="PO133" s="171"/>
      <c r="PP133" s="171"/>
      <c r="PQ133" s="171"/>
      <c r="PR133" s="171"/>
      <c r="PS133" s="171"/>
      <c r="PT133" s="171"/>
      <c r="PU133" s="171"/>
      <c r="PV133" s="171"/>
      <c r="PW133" s="171"/>
      <c r="PX133" s="171"/>
      <c r="PY133" s="171"/>
      <c r="PZ133" s="171"/>
      <c r="QA133" s="171"/>
      <c r="QB133" s="171"/>
      <c r="QC133" s="171"/>
      <c r="QD133" s="171"/>
      <c r="QE133" s="171"/>
      <c r="QF133" s="171"/>
      <c r="QG133" s="171"/>
      <c r="QH133" s="171"/>
      <c r="QI133" s="171"/>
      <c r="QJ133" s="171"/>
      <c r="QK133" s="171"/>
      <c r="QL133" s="171"/>
      <c r="QM133" s="171"/>
      <c r="QN133" s="171"/>
      <c r="QO133" s="171"/>
      <c r="QP133" s="171"/>
      <c r="QQ133" s="171"/>
      <c r="QR133" s="171"/>
      <c r="QS133" s="171"/>
      <c r="QT133" s="171"/>
      <c r="QU133" s="171"/>
      <c r="QV133" s="171"/>
      <c r="QW133" s="171"/>
      <c r="QX133" s="171"/>
      <c r="QY133" s="171"/>
      <c r="QZ133" s="171"/>
      <c r="RA133" s="171"/>
      <c r="RB133" s="171"/>
      <c r="RC133" s="171"/>
      <c r="RD133" s="171"/>
      <c r="RE133" s="171"/>
      <c r="RF133" s="171"/>
      <c r="RG133" s="171"/>
      <c r="RH133" s="171"/>
      <c r="RI133" s="171"/>
      <c r="RJ133" s="171"/>
      <c r="RK133" s="171"/>
      <c r="RL133" s="171"/>
      <c r="RM133" s="171"/>
      <c r="RN133" s="171"/>
      <c r="RO133" s="171"/>
      <c r="RP133" s="171"/>
      <c r="RQ133" s="171"/>
      <c r="RR133" s="171"/>
      <c r="RS133" s="171"/>
      <c r="RT133" s="171"/>
      <c r="RU133" s="171"/>
      <c r="RV133" s="171"/>
      <c r="RW133" s="171"/>
      <c r="RX133" s="171"/>
      <c r="RY133" s="171"/>
      <c r="RZ133" s="171"/>
      <c r="SA133" s="171"/>
      <c r="SB133" s="171"/>
      <c r="SC133" s="171"/>
      <c r="SD133" s="171"/>
      <c r="SE133" s="171"/>
      <c r="SF133" s="171"/>
      <c r="SG133" s="171"/>
      <c r="SH133" s="171"/>
      <c r="SI133" s="171"/>
      <c r="SJ133" s="171"/>
      <c r="SK133" s="171"/>
      <c r="SL133" s="171"/>
      <c r="SM133" s="171"/>
      <c r="SN133" s="171"/>
      <c r="SO133" s="171"/>
      <c r="SP133" s="171"/>
      <c r="SQ133" s="171"/>
      <c r="SR133" s="171"/>
      <c r="SS133" s="171"/>
      <c r="ST133" s="171"/>
      <c r="SU133" s="171"/>
      <c r="SV133" s="171"/>
      <c r="SW133" s="171"/>
      <c r="SX133" s="171"/>
      <c r="SY133" s="171"/>
      <c r="SZ133" s="171"/>
      <c r="TA133" s="171"/>
      <c r="TB133" s="171"/>
      <c r="TC133" s="171"/>
      <c r="TD133" s="171"/>
      <c r="TE133" s="171"/>
      <c r="TF133" s="171"/>
      <c r="TG133" s="171"/>
      <c r="TH133" s="171"/>
      <c r="TI133" s="171"/>
      <c r="TJ133" s="171"/>
      <c r="TK133" s="171"/>
      <c r="TL133" s="171"/>
      <c r="TM133" s="171"/>
      <c r="TN133" s="171"/>
      <c r="TO133" s="171"/>
      <c r="TP133" s="171"/>
      <c r="TQ133" s="171"/>
      <c r="TR133" s="171"/>
      <c r="TS133" s="171"/>
      <c r="TT133" s="171"/>
      <c r="TU133" s="171"/>
      <c r="TV133" s="171"/>
      <c r="TW133" s="171"/>
      <c r="TX133" s="171"/>
      <c r="TY133" s="171"/>
      <c r="TZ133" s="171"/>
      <c r="UA133" s="171"/>
      <c r="UB133" s="171"/>
      <c r="UC133" s="171"/>
      <c r="UD133" s="171"/>
      <c r="UE133" s="171"/>
      <c r="UF133" s="171"/>
      <c r="UG133" s="171"/>
      <c r="UH133" s="171"/>
      <c r="UI133" s="171"/>
      <c r="UJ133" s="171"/>
      <c r="UK133" s="171"/>
      <c r="UL133" s="171"/>
      <c r="UM133" s="171"/>
      <c r="UN133" s="171"/>
      <c r="UO133" s="171"/>
      <c r="UP133" s="171"/>
      <c r="UQ133" s="171"/>
      <c r="UR133" s="171"/>
      <c r="US133" s="171"/>
      <c r="UT133" s="171"/>
      <c r="UU133" s="171"/>
      <c r="UV133" s="171"/>
      <c r="UW133" s="171"/>
      <c r="UX133" s="171"/>
      <c r="UY133" s="171"/>
      <c r="UZ133" s="171"/>
      <c r="VA133" s="171"/>
      <c r="VB133" s="171"/>
      <c r="VC133" s="171"/>
      <c r="VD133" s="171"/>
      <c r="VE133" s="171"/>
      <c r="VF133" s="171"/>
      <c r="VG133" s="171"/>
      <c r="VH133" s="171"/>
      <c r="VI133" s="171"/>
      <c r="VJ133" s="171"/>
      <c r="VK133" s="171"/>
      <c r="VL133" s="171"/>
      <c r="VM133" s="171"/>
      <c r="VN133" s="171"/>
      <c r="VO133" s="171"/>
      <c r="VP133" s="171"/>
      <c r="VQ133" s="171"/>
      <c r="VR133" s="171"/>
      <c r="VS133" s="171"/>
      <c r="VT133" s="171"/>
      <c r="VU133" s="171"/>
      <c r="VV133" s="171"/>
      <c r="VW133" s="171"/>
      <c r="VX133" s="171"/>
      <c r="VY133" s="171"/>
      <c r="VZ133" s="171"/>
      <c r="WA133" s="171"/>
      <c r="WB133" s="171"/>
      <c r="WC133" s="171"/>
      <c r="WD133" s="171"/>
      <c r="WE133" s="171"/>
      <c r="WF133" s="171"/>
      <c r="WG133" s="171"/>
      <c r="WH133" s="171"/>
      <c r="WI133" s="171"/>
      <c r="WJ133" s="171"/>
      <c r="WK133" s="171"/>
      <c r="WL133" s="171"/>
      <c r="WM133" s="171"/>
      <c r="WN133" s="171"/>
      <c r="WO133" s="171"/>
      <c r="WP133" s="171"/>
      <c r="WQ133" s="171"/>
      <c r="WR133" s="171"/>
      <c r="WS133" s="171"/>
      <c r="WT133" s="171"/>
      <c r="WU133" s="171"/>
      <c r="WV133" s="171"/>
      <c r="WW133" s="171"/>
      <c r="WX133" s="171"/>
      <c r="WY133" s="171"/>
      <c r="WZ133" s="171"/>
      <c r="XA133" s="171"/>
      <c r="XB133" s="171"/>
      <c r="XC133" s="171"/>
      <c r="XD133" s="171"/>
      <c r="XE133" s="171"/>
      <c r="XF133" s="171"/>
      <c r="XG133" s="171"/>
      <c r="XH133" s="171"/>
      <c r="XI133" s="171"/>
      <c r="XJ133" s="171"/>
      <c r="XK133" s="171"/>
      <c r="XL133" s="171"/>
      <c r="XM133" s="171"/>
      <c r="XN133" s="171"/>
      <c r="XO133" s="171"/>
      <c r="XP133" s="171"/>
      <c r="XQ133" s="171"/>
      <c r="XR133" s="171"/>
      <c r="XS133" s="171"/>
      <c r="XT133" s="171"/>
      <c r="XU133" s="171"/>
      <c r="XV133" s="171"/>
      <c r="XW133" s="171"/>
      <c r="XX133" s="171"/>
      <c r="XY133" s="171"/>
      <c r="XZ133" s="171"/>
      <c r="YA133" s="171"/>
      <c r="YB133" s="171"/>
      <c r="YC133" s="171"/>
      <c r="YD133" s="171"/>
      <c r="YE133" s="171"/>
      <c r="YF133" s="171"/>
      <c r="YG133" s="171"/>
      <c r="YH133" s="171"/>
      <c r="YI133" s="171"/>
      <c r="YJ133" s="171"/>
      <c r="YK133" s="171"/>
      <c r="YL133" s="171"/>
      <c r="YM133" s="171"/>
      <c r="YN133" s="171"/>
      <c r="YO133" s="171"/>
      <c r="YP133" s="171"/>
      <c r="YQ133" s="171"/>
      <c r="YR133" s="171"/>
      <c r="YS133" s="171"/>
      <c r="YT133" s="171"/>
      <c r="YU133" s="171"/>
      <c r="YV133" s="171"/>
      <c r="YW133" s="171"/>
      <c r="YX133" s="171"/>
      <c r="YY133" s="171"/>
      <c r="YZ133" s="171"/>
      <c r="ZA133" s="171"/>
      <c r="ZB133" s="171"/>
      <c r="ZC133" s="171"/>
      <c r="ZD133" s="171"/>
      <c r="ZE133" s="171"/>
      <c r="ZF133" s="171"/>
      <c r="ZG133" s="171"/>
      <c r="ZH133" s="171"/>
      <c r="ZI133" s="171"/>
      <c r="ZJ133" s="171"/>
      <c r="ZK133" s="171"/>
      <c r="ZL133" s="171"/>
      <c r="ZM133" s="171"/>
      <c r="ZN133" s="171"/>
      <c r="ZO133" s="171"/>
      <c r="ZP133" s="171"/>
      <c r="ZQ133" s="171"/>
      <c r="ZR133" s="171"/>
      <c r="ZS133" s="171"/>
      <c r="ZT133" s="171"/>
      <c r="ZU133" s="171"/>
      <c r="ZV133" s="171"/>
      <c r="ZW133" s="171"/>
      <c r="ZX133" s="171"/>
      <c r="ZY133" s="171"/>
      <c r="ZZ133" s="171"/>
      <c r="AAA133" s="171"/>
      <c r="AAB133" s="171"/>
      <c r="AAC133" s="171"/>
      <c r="AAD133" s="171"/>
      <c r="AAE133" s="171"/>
      <c r="AAF133" s="171"/>
      <c r="AAG133" s="171"/>
      <c r="AAH133" s="171"/>
      <c r="AAI133" s="171"/>
      <c r="AAJ133" s="171"/>
      <c r="AAK133" s="171"/>
      <c r="AAL133" s="171"/>
      <c r="AAM133" s="171"/>
      <c r="AAN133" s="171"/>
      <c r="AAO133" s="171"/>
      <c r="AAP133" s="171"/>
      <c r="AAQ133" s="171"/>
      <c r="AAR133" s="171"/>
      <c r="AAS133" s="171"/>
      <c r="AAT133" s="171"/>
      <c r="AAU133" s="171"/>
      <c r="AAV133" s="171"/>
      <c r="AAW133" s="171"/>
      <c r="AAX133" s="171"/>
      <c r="AAY133" s="171"/>
      <c r="AAZ133" s="171"/>
      <c r="ABA133" s="171"/>
      <c r="ABB133" s="171"/>
      <c r="ABC133" s="171"/>
      <c r="ABD133" s="171"/>
      <c r="ABE133" s="171"/>
      <c r="ABF133" s="171"/>
      <c r="ABG133" s="171"/>
      <c r="ABH133" s="171"/>
      <c r="ABI133" s="171"/>
      <c r="ABJ133" s="171"/>
      <c r="ABK133" s="171"/>
      <c r="ABL133" s="171"/>
      <c r="ABM133" s="171"/>
      <c r="ABN133" s="171"/>
      <c r="ABO133" s="171"/>
      <c r="ABP133" s="171"/>
      <c r="ABQ133" s="171"/>
      <c r="ABR133" s="171"/>
      <c r="ABS133" s="171"/>
      <c r="ABT133" s="171"/>
      <c r="ABU133" s="171"/>
      <c r="ABV133" s="171"/>
      <c r="ABW133" s="171"/>
      <c r="ABX133" s="171"/>
      <c r="ABY133" s="171"/>
      <c r="ABZ133" s="171"/>
      <c r="ACA133" s="171"/>
      <c r="ACB133" s="171"/>
      <c r="ACC133" s="171"/>
      <c r="ACD133" s="171"/>
      <c r="ACE133" s="171"/>
      <c r="ACF133" s="171"/>
      <c r="ACG133" s="171"/>
      <c r="ACH133" s="171"/>
      <c r="ACI133" s="171"/>
      <c r="ACJ133" s="171"/>
      <c r="ACK133" s="171"/>
      <c r="ACL133" s="171"/>
      <c r="ACM133" s="171"/>
      <c r="ACN133" s="171"/>
      <c r="ACO133" s="171"/>
      <c r="ACP133" s="171"/>
      <c r="ACQ133" s="171"/>
      <c r="ACR133" s="171"/>
      <c r="ACS133" s="171"/>
      <c r="ACT133" s="171"/>
      <c r="ACU133" s="171"/>
      <c r="ACV133" s="171"/>
      <c r="ACW133" s="171"/>
      <c r="ACX133" s="171"/>
      <c r="ACY133" s="171"/>
      <c r="ACZ133" s="171"/>
      <c r="ADA133" s="171"/>
      <c r="ADB133" s="171"/>
      <c r="ADC133" s="171"/>
      <c r="ADD133" s="171"/>
      <c r="ADE133" s="171"/>
      <c r="ADF133" s="171"/>
      <c r="ADG133" s="171"/>
      <c r="ADH133" s="171"/>
      <c r="ADI133" s="171"/>
      <c r="ADJ133" s="171"/>
      <c r="ADK133" s="171"/>
      <c r="ADL133" s="171"/>
      <c r="ADM133" s="171"/>
      <c r="ADN133" s="171"/>
      <c r="ADO133" s="171"/>
      <c r="ADP133" s="171"/>
      <c r="ADQ133" s="171"/>
      <c r="ADR133" s="171"/>
      <c r="ADS133" s="171"/>
      <c r="ADT133" s="171"/>
      <c r="ADU133" s="171"/>
      <c r="ADV133" s="171"/>
      <c r="ADW133" s="171"/>
      <c r="ADX133" s="171"/>
      <c r="ADY133" s="171"/>
      <c r="ADZ133" s="171"/>
      <c r="AEA133" s="171"/>
      <c r="AEB133" s="171"/>
      <c r="AEC133" s="171"/>
      <c r="AED133" s="171"/>
      <c r="AEE133" s="171"/>
      <c r="AEF133" s="171"/>
      <c r="AEG133" s="171"/>
      <c r="AEH133" s="171"/>
      <c r="AEI133" s="171"/>
      <c r="AEJ133" s="171"/>
      <c r="AEK133" s="171"/>
      <c r="AEL133" s="171"/>
      <c r="AEM133" s="171"/>
      <c r="AEN133" s="171"/>
      <c r="AEO133" s="171"/>
      <c r="AEP133" s="171"/>
      <c r="AEQ133" s="171"/>
      <c r="AER133" s="171"/>
      <c r="AES133" s="171"/>
      <c r="AET133" s="171"/>
      <c r="AEU133" s="171"/>
      <c r="AEV133" s="171"/>
      <c r="AEW133" s="171"/>
      <c r="AEX133" s="171"/>
      <c r="AEY133" s="171"/>
      <c r="AEZ133" s="171"/>
      <c r="AFA133" s="171"/>
      <c r="AFB133" s="171"/>
      <c r="AFC133" s="171"/>
      <c r="AFD133" s="171"/>
      <c r="AFE133" s="171"/>
      <c r="AFF133" s="171"/>
      <c r="AFG133" s="171"/>
      <c r="AFH133" s="171"/>
      <c r="AFI133" s="171"/>
      <c r="AFJ133" s="171"/>
      <c r="AFK133" s="171"/>
      <c r="AFL133" s="171"/>
      <c r="AFM133" s="171"/>
      <c r="AFN133" s="171"/>
      <c r="AFO133" s="171"/>
      <c r="AFP133" s="171"/>
      <c r="AFQ133" s="171"/>
      <c r="AFR133" s="171"/>
      <c r="AFS133" s="171"/>
      <c r="AFT133" s="171"/>
      <c r="AFU133" s="171"/>
      <c r="AFV133" s="171"/>
      <c r="AFW133" s="171"/>
      <c r="AFX133" s="171"/>
      <c r="AFY133" s="171"/>
      <c r="AFZ133" s="171"/>
      <c r="AGA133" s="171"/>
      <c r="AGB133" s="171"/>
      <c r="AGC133" s="171"/>
      <c r="AGD133" s="171"/>
      <c r="AGE133" s="171"/>
      <c r="AGF133" s="171"/>
      <c r="AGG133" s="171"/>
      <c r="AGH133" s="171"/>
      <c r="AGI133" s="171"/>
      <c r="AGJ133" s="171"/>
      <c r="AGK133" s="171"/>
      <c r="AGL133" s="171"/>
      <c r="AGM133" s="171"/>
      <c r="AGN133" s="171"/>
      <c r="AGO133" s="171"/>
      <c r="AGP133" s="171"/>
      <c r="AGQ133" s="171"/>
      <c r="AGR133" s="171"/>
      <c r="AGS133" s="171"/>
      <c r="AGT133" s="171"/>
      <c r="AGU133" s="171"/>
      <c r="AGV133" s="171"/>
      <c r="AGW133" s="171"/>
      <c r="AGX133" s="171"/>
      <c r="AGY133" s="171"/>
      <c r="AGZ133" s="171"/>
      <c r="AHA133" s="171"/>
      <c r="AHB133" s="171"/>
      <c r="AHC133" s="171"/>
      <c r="AHD133" s="171"/>
      <c r="AHE133" s="171"/>
      <c r="AHF133" s="171"/>
      <c r="AHG133" s="171"/>
      <c r="AHH133" s="171"/>
      <c r="AHI133" s="171"/>
      <c r="AHJ133" s="171"/>
      <c r="AHK133" s="171"/>
      <c r="AHL133" s="171"/>
      <c r="AHM133" s="171"/>
      <c r="AHN133" s="171"/>
      <c r="AHO133" s="171"/>
      <c r="AHP133" s="171"/>
      <c r="AHQ133" s="171"/>
      <c r="AHR133" s="171"/>
      <c r="AHS133" s="171"/>
      <c r="AHT133" s="171"/>
      <c r="AHU133" s="171"/>
      <c r="AHV133" s="171"/>
      <c r="AHW133" s="171"/>
      <c r="AHX133" s="171"/>
      <c r="AHY133" s="171"/>
      <c r="AHZ133" s="171"/>
      <c r="AIA133" s="171"/>
      <c r="AIB133" s="171"/>
      <c r="AIC133" s="171"/>
      <c r="AID133" s="171"/>
      <c r="AIE133" s="171"/>
      <c r="AIF133" s="171"/>
      <c r="AIG133" s="171"/>
      <c r="AIH133" s="171"/>
      <c r="AII133" s="171"/>
      <c r="AIJ133" s="171"/>
      <c r="AIK133" s="171"/>
      <c r="AIL133" s="171"/>
      <c r="AIM133" s="171"/>
      <c r="AIN133" s="171"/>
      <c r="AIO133" s="171"/>
      <c r="AIP133" s="171"/>
      <c r="AIQ133" s="171"/>
      <c r="AIR133" s="171"/>
      <c r="AIS133" s="171"/>
      <c r="AIT133" s="171"/>
      <c r="AIU133" s="171"/>
      <c r="AIV133" s="171"/>
      <c r="AIW133" s="171"/>
      <c r="AIX133" s="171"/>
      <c r="AIY133" s="171"/>
      <c r="AIZ133" s="171"/>
      <c r="AJA133" s="171"/>
      <c r="AJB133" s="171"/>
      <c r="AJC133" s="171"/>
      <c r="AJD133" s="171"/>
      <c r="AJE133" s="171"/>
      <c r="AJF133" s="171"/>
      <c r="AJG133" s="171"/>
      <c r="AJH133" s="171"/>
      <c r="AJI133" s="171"/>
      <c r="AJJ133" s="171"/>
      <c r="AJK133" s="171"/>
      <c r="AJL133" s="171"/>
      <c r="AJM133" s="171"/>
      <c r="AJN133" s="171"/>
      <c r="AJO133" s="171"/>
      <c r="AJP133" s="171"/>
      <c r="AJQ133" s="171"/>
      <c r="AJR133" s="171"/>
      <c r="AJS133" s="171"/>
      <c r="AJT133" s="171"/>
      <c r="AJU133" s="171"/>
      <c r="AJV133" s="171"/>
      <c r="AJW133" s="171"/>
      <c r="AJX133" s="171"/>
      <c r="AJY133" s="171"/>
      <c r="AJZ133" s="171"/>
      <c r="AKA133" s="171"/>
      <c r="AKB133" s="171"/>
      <c r="AKC133" s="171"/>
      <c r="AKD133" s="171"/>
      <c r="AKE133" s="171"/>
      <c r="AKF133" s="171"/>
      <c r="AKG133" s="171"/>
      <c r="AKH133" s="171"/>
      <c r="AKI133" s="171"/>
      <c r="AKJ133" s="171"/>
      <c r="AKK133" s="171"/>
      <c r="AKL133" s="171"/>
      <c r="AKM133" s="171"/>
      <c r="AKN133" s="171"/>
      <c r="AKO133" s="171"/>
      <c r="AKP133" s="171"/>
      <c r="AKQ133" s="171"/>
      <c r="AKR133" s="171"/>
      <c r="AKS133" s="171"/>
      <c r="AKT133" s="171"/>
      <c r="AKU133" s="171"/>
    </row>
    <row r="134" spans="1:983" s="46" customFormat="1" x14ac:dyDescent="0.35">
      <c r="A134" s="33"/>
      <c r="B134" s="33"/>
      <c r="C134" s="33"/>
      <c r="D134" s="34"/>
      <c r="E134" s="34"/>
      <c r="F134" s="33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34"/>
      <c r="S134" s="34"/>
      <c r="T134" s="34"/>
      <c r="U134" s="34"/>
      <c r="V134" s="34"/>
      <c r="W134" s="34"/>
      <c r="X134" s="34"/>
      <c r="Y134" s="34"/>
    </row>
    <row r="135" spans="1:983" s="46" customFormat="1" x14ac:dyDescent="0.35">
      <c r="A135" s="33"/>
      <c r="B135" s="33"/>
      <c r="C135" s="33"/>
      <c r="D135" s="33"/>
      <c r="E135" s="33"/>
      <c r="F135" s="33"/>
      <c r="G135" s="33"/>
      <c r="H135" s="33"/>
      <c r="I135" s="33"/>
      <c r="J135" s="33"/>
      <c r="K135" s="33"/>
      <c r="L135" s="33"/>
      <c r="M135" s="33"/>
      <c r="N135" s="33"/>
      <c r="O135" s="33"/>
      <c r="P135" s="33"/>
      <c r="Q135" s="33"/>
      <c r="T135" s="3"/>
    </row>
    <row r="136" spans="1:983" s="46" customFormat="1" x14ac:dyDescent="0.35">
      <c r="A136" s="33"/>
      <c r="B136" s="33"/>
      <c r="C136" s="33"/>
      <c r="D136" s="33"/>
      <c r="E136" s="33"/>
      <c r="F136" s="33"/>
      <c r="G136" s="33"/>
      <c r="H136" s="33"/>
      <c r="I136" s="33"/>
      <c r="J136" s="33"/>
      <c r="K136" s="33"/>
      <c r="L136" s="33"/>
      <c r="M136" s="33"/>
      <c r="N136" s="33"/>
      <c r="O136" s="33"/>
      <c r="P136" s="33"/>
      <c r="Q136" s="33"/>
      <c r="T136" s="3"/>
    </row>
  </sheetData>
  <mergeCells count="16">
    <mergeCell ref="O4:P4"/>
    <mergeCell ref="A5:X5"/>
    <mergeCell ref="A7:A9"/>
    <mergeCell ref="B7:B9"/>
    <mergeCell ref="C7:C9"/>
    <mergeCell ref="D7:E7"/>
    <mergeCell ref="F7:F9"/>
    <mergeCell ref="G7:M9"/>
    <mergeCell ref="N7:N9"/>
    <mergeCell ref="O7:O9"/>
    <mergeCell ref="P7:P9"/>
    <mergeCell ref="S7:Y7"/>
    <mergeCell ref="D8:D9"/>
    <mergeCell ref="E8:E9"/>
    <mergeCell ref="S8:S9"/>
    <mergeCell ref="T8:Y8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D83"/>
  <sheetViews>
    <sheetView workbookViewId="0">
      <selection activeCell="O88" sqref="O88"/>
    </sheetView>
  </sheetViews>
  <sheetFormatPr defaultRowHeight="12.75" x14ac:dyDescent="0.2"/>
  <cols>
    <col min="2" max="2" width="2.5703125" customWidth="1"/>
    <col min="3" max="3" width="7.85546875" hidden="1" customWidth="1"/>
    <col min="4" max="9" width="9.140625" hidden="1" customWidth="1"/>
    <col min="17" max="17" width="4.28515625" customWidth="1"/>
    <col min="18" max="26" width="9.140625" hidden="1" customWidth="1"/>
    <col min="27" max="27" width="2.42578125" hidden="1" customWidth="1"/>
    <col min="28" max="42" width="9.140625" hidden="1" customWidth="1"/>
    <col min="43" max="43" width="5.85546875" hidden="1" customWidth="1"/>
    <col min="44" max="60" width="9.140625" hidden="1" customWidth="1"/>
    <col min="61" max="61" width="9.140625" customWidth="1"/>
    <col min="62" max="62" width="1.7109375" customWidth="1"/>
    <col min="63" max="71" width="9.140625" hidden="1" customWidth="1"/>
    <col min="73" max="73" width="2.5703125" customWidth="1"/>
    <col min="74" max="74" width="0.85546875" hidden="1" customWidth="1"/>
    <col min="75" max="81" width="9.140625" hidden="1" customWidth="1"/>
    <col min="83" max="83" width="5.28515625" customWidth="1"/>
    <col min="84" max="91" width="9.140625" hidden="1" customWidth="1"/>
    <col min="98" max="98" width="3" customWidth="1"/>
    <col min="99" max="108" width="9.140625" hidden="1" customWidth="1"/>
  </cols>
  <sheetData>
    <row r="1" spans="1:108" ht="15.75" thickBot="1" x14ac:dyDescent="0.25">
      <c r="A1" s="13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3"/>
      <c r="Q1" s="13"/>
      <c r="R1" s="13"/>
      <c r="S1" s="13"/>
      <c r="T1" s="13"/>
      <c r="U1" s="13"/>
      <c r="V1" s="13"/>
      <c r="W1" s="13"/>
      <c r="X1" s="13"/>
      <c r="Y1" s="13"/>
      <c r="Z1" s="13"/>
      <c r="AA1" s="13"/>
      <c r="AB1" s="13"/>
      <c r="AC1" s="13"/>
      <c r="AD1" s="13"/>
      <c r="AE1" s="13"/>
      <c r="AF1" s="13"/>
      <c r="AG1" s="13"/>
      <c r="AH1" s="13"/>
      <c r="AI1" s="13"/>
      <c r="AJ1" s="13"/>
      <c r="AK1" s="13"/>
      <c r="AL1" s="13"/>
      <c r="AM1" s="13"/>
      <c r="AN1" s="13"/>
      <c r="AO1" s="13"/>
      <c r="AP1" s="13"/>
      <c r="AQ1" s="13"/>
      <c r="AR1" s="13"/>
      <c r="AS1" s="13"/>
      <c r="AT1" s="13"/>
      <c r="AU1" s="13"/>
      <c r="AV1" s="13"/>
      <c r="AW1" s="13"/>
      <c r="AX1" s="13"/>
      <c r="AY1" s="13"/>
      <c r="AZ1" s="13"/>
      <c r="BA1" s="13"/>
      <c r="BB1" s="13"/>
      <c r="BC1" s="13"/>
      <c r="BD1" s="13"/>
      <c r="BE1" s="13"/>
      <c r="BF1" s="13"/>
      <c r="BG1" s="13"/>
      <c r="BH1" s="13"/>
      <c r="BI1" s="13"/>
      <c r="BJ1" s="13"/>
      <c r="BK1" s="13"/>
      <c r="BL1" s="13"/>
      <c r="BM1" s="13"/>
      <c r="BN1" s="13"/>
      <c r="BO1" s="13"/>
      <c r="BP1" s="13"/>
      <c r="BQ1" s="13"/>
      <c r="BR1" s="13"/>
      <c r="BS1" s="13"/>
      <c r="BT1" s="13"/>
      <c r="BU1" s="13"/>
      <c r="BV1" s="13"/>
      <c r="BW1" s="13"/>
      <c r="BX1" s="13"/>
      <c r="BY1" s="13"/>
      <c r="BZ1" s="13"/>
      <c r="CA1" s="13"/>
      <c r="CB1" s="13"/>
      <c r="CC1" s="13"/>
      <c r="CD1" s="13"/>
      <c r="CE1" s="13"/>
      <c r="CF1" s="13"/>
      <c r="CG1" s="13"/>
      <c r="CH1" s="13"/>
      <c r="CI1" s="13"/>
      <c r="CJ1" s="13"/>
      <c r="CK1" s="13"/>
      <c r="CL1" s="13"/>
      <c r="CM1" s="13"/>
      <c r="CN1" s="13"/>
      <c r="CO1" s="13"/>
      <c r="CP1" s="13"/>
      <c r="CQ1" s="13"/>
      <c r="CR1" s="13"/>
      <c r="CS1" s="13"/>
      <c r="CT1" s="13"/>
      <c r="CU1" s="13"/>
      <c r="CV1" s="13"/>
      <c r="CW1" s="13"/>
      <c r="CX1" s="13"/>
      <c r="CY1" s="13"/>
      <c r="CZ1" s="13"/>
      <c r="DA1" s="13"/>
      <c r="DB1" s="13"/>
      <c r="DC1" s="13"/>
      <c r="DD1" s="13"/>
    </row>
    <row r="2" spans="1:108" ht="16.5" thickBot="1" x14ac:dyDescent="0.25">
      <c r="A2" s="480" t="s">
        <v>24</v>
      </c>
      <c r="B2" s="481"/>
      <c r="C2" s="481"/>
      <c r="D2" s="481"/>
      <c r="E2" s="481"/>
      <c r="F2" s="481"/>
      <c r="G2" s="481"/>
      <c r="H2" s="481"/>
      <c r="I2" s="481"/>
      <c r="J2" s="481"/>
      <c r="K2" s="481"/>
      <c r="L2" s="481"/>
      <c r="M2" s="481"/>
      <c r="N2" s="481"/>
      <c r="O2" s="481"/>
      <c r="P2" s="481"/>
      <c r="Q2" s="481"/>
      <c r="R2" s="481"/>
      <c r="S2" s="481"/>
      <c r="T2" s="481"/>
      <c r="U2" s="481"/>
      <c r="V2" s="481"/>
      <c r="W2" s="481"/>
      <c r="X2" s="481"/>
      <c r="Y2" s="481"/>
      <c r="Z2" s="481"/>
      <c r="AA2" s="481"/>
      <c r="AB2" s="481"/>
      <c r="AC2" s="481"/>
      <c r="AD2" s="481"/>
      <c r="AE2" s="481"/>
      <c r="AF2" s="481"/>
      <c r="AG2" s="481"/>
      <c r="AH2" s="481"/>
      <c r="AI2" s="481"/>
      <c r="AJ2" s="481"/>
      <c r="AK2" s="481"/>
      <c r="AL2" s="481"/>
      <c r="AM2" s="481"/>
      <c r="AN2" s="481"/>
      <c r="AO2" s="481"/>
      <c r="AP2" s="481"/>
      <c r="AQ2" s="481"/>
      <c r="AR2" s="481"/>
      <c r="AS2" s="481"/>
      <c r="AT2" s="481"/>
      <c r="AU2" s="481"/>
      <c r="AV2" s="481"/>
      <c r="AW2" s="481"/>
      <c r="AX2" s="481"/>
      <c r="AY2" s="481"/>
      <c r="AZ2" s="481"/>
      <c r="BA2" s="481"/>
      <c r="BB2" s="481"/>
      <c r="BC2" s="481"/>
      <c r="BD2" s="481"/>
      <c r="BE2" s="481"/>
      <c r="BF2" s="481"/>
      <c r="BG2" s="481"/>
      <c r="BH2" s="481"/>
      <c r="BI2" s="481"/>
      <c r="BJ2" s="481"/>
      <c r="BK2" s="481"/>
      <c r="BL2" s="481"/>
      <c r="BM2" s="481"/>
      <c r="BN2" s="481"/>
      <c r="BO2" s="481"/>
      <c r="BP2" s="481"/>
      <c r="BQ2" s="481"/>
      <c r="BR2" s="481"/>
      <c r="BS2" s="481"/>
      <c r="BT2" s="481"/>
      <c r="BU2" s="481"/>
      <c r="BV2" s="481"/>
      <c r="BW2" s="481"/>
      <c r="BX2" s="481"/>
      <c r="BY2" s="481"/>
      <c r="BZ2" s="481"/>
      <c r="CA2" s="481"/>
      <c r="CB2" s="481"/>
      <c r="CC2" s="481"/>
      <c r="CD2" s="481"/>
      <c r="CE2" s="481"/>
      <c r="CF2" s="481"/>
      <c r="CG2" s="481"/>
      <c r="CH2" s="481"/>
      <c r="CI2" s="481"/>
      <c r="CJ2" s="481"/>
      <c r="CK2" s="481"/>
      <c r="CL2" s="481"/>
      <c r="CM2" s="481"/>
      <c r="CN2" s="481"/>
      <c r="CO2" s="481"/>
      <c r="CP2" s="481"/>
      <c r="CQ2" s="481"/>
      <c r="CR2" s="481"/>
      <c r="CS2" s="481"/>
      <c r="CT2" s="481"/>
      <c r="CU2" s="481"/>
      <c r="CV2" s="481"/>
      <c r="CW2" s="481"/>
      <c r="CX2" s="481"/>
      <c r="CY2" s="481"/>
      <c r="CZ2" s="481"/>
      <c r="DA2" s="481"/>
      <c r="DB2" s="481"/>
      <c r="DC2" s="481"/>
      <c r="DD2" s="482"/>
    </row>
    <row r="3" spans="1:108" ht="16.5" thickBot="1" x14ac:dyDescent="0.25">
      <c r="A3" s="480" t="s">
        <v>23</v>
      </c>
      <c r="B3" s="481"/>
      <c r="C3" s="481"/>
      <c r="D3" s="481"/>
      <c r="E3" s="481"/>
      <c r="F3" s="481"/>
      <c r="G3" s="481"/>
      <c r="H3" s="481"/>
      <c r="I3" s="481"/>
      <c r="J3" s="481"/>
      <c r="K3" s="481"/>
      <c r="L3" s="481"/>
      <c r="M3" s="481"/>
      <c r="N3" s="481"/>
      <c r="O3" s="481"/>
      <c r="P3" s="481"/>
      <c r="Q3" s="481"/>
      <c r="R3" s="481"/>
      <c r="S3" s="481"/>
      <c r="T3" s="481"/>
      <c r="U3" s="481"/>
      <c r="V3" s="481"/>
      <c r="W3" s="481"/>
      <c r="X3" s="481"/>
      <c r="Y3" s="481"/>
      <c r="Z3" s="481"/>
      <c r="AA3" s="481"/>
      <c r="AB3" s="481"/>
      <c r="AC3" s="481"/>
      <c r="AD3" s="481"/>
      <c r="AE3" s="481"/>
      <c r="AF3" s="481"/>
      <c r="AG3" s="481"/>
      <c r="AH3" s="481"/>
      <c r="AI3" s="481"/>
      <c r="AJ3" s="481"/>
      <c r="AK3" s="481"/>
      <c r="AL3" s="481"/>
      <c r="AM3" s="481"/>
      <c r="AN3" s="481"/>
      <c r="AO3" s="481"/>
      <c r="AP3" s="481"/>
      <c r="AQ3" s="481"/>
      <c r="AR3" s="481"/>
      <c r="AS3" s="481"/>
      <c r="AT3" s="481"/>
      <c r="AU3" s="481"/>
      <c r="AV3" s="481"/>
      <c r="AW3" s="481"/>
      <c r="AX3" s="481"/>
      <c r="AY3" s="481"/>
      <c r="AZ3" s="481"/>
      <c r="BA3" s="481"/>
      <c r="BB3" s="481"/>
      <c r="BC3" s="481"/>
      <c r="BD3" s="481"/>
      <c r="BE3" s="481"/>
      <c r="BF3" s="481"/>
      <c r="BG3" s="481"/>
      <c r="BH3" s="481"/>
      <c r="BI3" s="481"/>
      <c r="BJ3" s="481"/>
      <c r="BK3" s="481"/>
      <c r="BL3" s="481"/>
      <c r="BM3" s="481"/>
      <c r="BN3" s="481"/>
      <c r="BO3" s="481"/>
      <c r="BP3" s="481"/>
      <c r="BQ3" s="481"/>
      <c r="BR3" s="481"/>
      <c r="BS3" s="481"/>
      <c r="BT3" s="481"/>
      <c r="BU3" s="481"/>
      <c r="BV3" s="481"/>
      <c r="BW3" s="481"/>
      <c r="BX3" s="481"/>
      <c r="BY3" s="481"/>
      <c r="BZ3" s="481"/>
      <c r="CA3" s="481"/>
      <c r="CB3" s="481"/>
      <c r="CC3" s="481"/>
      <c r="CD3" s="481"/>
      <c r="CE3" s="481"/>
      <c r="CF3" s="481"/>
      <c r="CG3" s="481"/>
      <c r="CH3" s="481"/>
      <c r="CI3" s="481"/>
      <c r="CJ3" s="481"/>
      <c r="CK3" s="481"/>
      <c r="CL3" s="481"/>
      <c r="CM3" s="481"/>
      <c r="CN3" s="481"/>
      <c r="CO3" s="481"/>
      <c r="CP3" s="481"/>
      <c r="CQ3" s="481"/>
      <c r="CR3" s="481"/>
      <c r="CS3" s="481"/>
      <c r="CT3" s="481"/>
      <c r="CU3" s="481"/>
      <c r="CV3" s="481"/>
      <c r="CW3" s="481"/>
      <c r="CX3" s="481"/>
      <c r="CY3" s="481"/>
      <c r="CZ3" s="481"/>
      <c r="DA3" s="481"/>
      <c r="DB3" s="481"/>
      <c r="DC3" s="481"/>
      <c r="DD3" s="482"/>
    </row>
    <row r="4" spans="1:108" ht="16.5" thickBot="1" x14ac:dyDescent="0.25">
      <c r="A4" s="480" t="s">
        <v>99</v>
      </c>
      <c r="B4" s="481"/>
      <c r="C4" s="481"/>
      <c r="D4" s="481"/>
      <c r="E4" s="481"/>
      <c r="F4" s="481"/>
      <c r="G4" s="481"/>
      <c r="H4" s="481"/>
      <c r="I4" s="481"/>
      <c r="J4" s="481"/>
      <c r="K4" s="481"/>
      <c r="L4" s="481"/>
      <c r="M4" s="481"/>
      <c r="N4" s="481"/>
      <c r="O4" s="481"/>
      <c r="P4" s="481"/>
      <c r="Q4" s="481"/>
      <c r="R4" s="481"/>
      <c r="S4" s="481"/>
      <c r="T4" s="481"/>
      <c r="U4" s="481"/>
      <c r="V4" s="481"/>
      <c r="W4" s="481"/>
      <c r="X4" s="481"/>
      <c r="Y4" s="481"/>
      <c r="Z4" s="481"/>
      <c r="AA4" s="481"/>
      <c r="AB4" s="481"/>
      <c r="AC4" s="481"/>
      <c r="AD4" s="481"/>
      <c r="AE4" s="481"/>
      <c r="AF4" s="481"/>
      <c r="AG4" s="481"/>
      <c r="AH4" s="481"/>
      <c r="AI4" s="481"/>
      <c r="AJ4" s="481"/>
      <c r="AK4" s="481"/>
      <c r="AL4" s="481"/>
      <c r="AM4" s="481"/>
      <c r="AN4" s="481"/>
      <c r="AO4" s="481"/>
      <c r="AP4" s="481"/>
      <c r="AQ4" s="481"/>
      <c r="AR4" s="481"/>
      <c r="AS4" s="481"/>
      <c r="AT4" s="481"/>
      <c r="AU4" s="481"/>
      <c r="AV4" s="481"/>
      <c r="AW4" s="481"/>
      <c r="AX4" s="481"/>
      <c r="AY4" s="481"/>
      <c r="AZ4" s="481"/>
      <c r="BA4" s="481"/>
      <c r="BB4" s="481"/>
      <c r="BC4" s="481"/>
      <c r="BD4" s="481"/>
      <c r="BE4" s="481"/>
      <c r="BF4" s="481"/>
      <c r="BG4" s="481"/>
      <c r="BH4" s="481"/>
      <c r="BI4" s="481"/>
      <c r="BJ4" s="481"/>
      <c r="BK4" s="481"/>
      <c r="BL4" s="481"/>
      <c r="BM4" s="481"/>
      <c r="BN4" s="481"/>
      <c r="BO4" s="481"/>
      <c r="BP4" s="481"/>
      <c r="BQ4" s="481"/>
      <c r="BR4" s="481"/>
      <c r="BS4" s="481"/>
      <c r="BT4" s="481"/>
      <c r="BU4" s="481"/>
      <c r="BV4" s="481"/>
      <c r="BW4" s="481"/>
      <c r="BX4" s="481"/>
      <c r="BY4" s="481"/>
      <c r="BZ4" s="481"/>
      <c r="CA4" s="481"/>
      <c r="CB4" s="481"/>
      <c r="CC4" s="481"/>
      <c r="CD4" s="481"/>
      <c r="CE4" s="481"/>
      <c r="CF4" s="481"/>
      <c r="CG4" s="481"/>
      <c r="CH4" s="481"/>
      <c r="CI4" s="481"/>
      <c r="CJ4" s="481"/>
      <c r="CK4" s="481"/>
      <c r="CL4" s="481"/>
      <c r="CM4" s="481"/>
      <c r="CN4" s="481"/>
      <c r="CO4" s="481"/>
      <c r="CP4" s="481"/>
      <c r="CQ4" s="481"/>
      <c r="CR4" s="481"/>
      <c r="CS4" s="481"/>
      <c r="CT4" s="481"/>
      <c r="CU4" s="481"/>
      <c r="CV4" s="481"/>
      <c r="CW4" s="481"/>
      <c r="CX4" s="481"/>
      <c r="CY4" s="481"/>
      <c r="CZ4" s="481"/>
      <c r="DA4" s="481"/>
      <c r="DB4" s="481"/>
      <c r="DC4" s="481"/>
      <c r="DD4" s="482"/>
    </row>
    <row r="5" spans="1:108" ht="16.5" thickBot="1" x14ac:dyDescent="0.25">
      <c r="A5" s="480" t="s">
        <v>100</v>
      </c>
      <c r="B5" s="481"/>
      <c r="C5" s="481"/>
      <c r="D5" s="481"/>
      <c r="E5" s="481"/>
      <c r="F5" s="481"/>
      <c r="G5" s="481"/>
      <c r="H5" s="481"/>
      <c r="I5" s="481"/>
      <c r="J5" s="481"/>
      <c r="K5" s="481"/>
      <c r="L5" s="481"/>
      <c r="M5" s="481"/>
      <c r="N5" s="481"/>
      <c r="O5" s="481"/>
      <c r="P5" s="481"/>
      <c r="Q5" s="481"/>
      <c r="R5" s="481"/>
      <c r="S5" s="481"/>
      <c r="T5" s="481"/>
      <c r="U5" s="481"/>
      <c r="V5" s="481"/>
      <c r="W5" s="481"/>
      <c r="X5" s="481"/>
      <c r="Y5" s="481"/>
      <c r="Z5" s="481"/>
      <c r="AA5" s="481"/>
      <c r="AB5" s="481"/>
      <c r="AC5" s="481"/>
      <c r="AD5" s="481"/>
      <c r="AE5" s="481"/>
      <c r="AF5" s="481"/>
      <c r="AG5" s="481"/>
      <c r="AH5" s="481"/>
      <c r="AI5" s="481"/>
      <c r="AJ5" s="481"/>
      <c r="AK5" s="481"/>
      <c r="AL5" s="481"/>
      <c r="AM5" s="481"/>
      <c r="AN5" s="481"/>
      <c r="AO5" s="481"/>
      <c r="AP5" s="481"/>
      <c r="AQ5" s="481"/>
      <c r="AR5" s="481"/>
      <c r="AS5" s="481"/>
      <c r="AT5" s="481"/>
      <c r="AU5" s="481"/>
      <c r="AV5" s="481"/>
      <c r="AW5" s="481"/>
      <c r="AX5" s="481"/>
      <c r="AY5" s="481"/>
      <c r="AZ5" s="481"/>
      <c r="BA5" s="481"/>
      <c r="BB5" s="481"/>
      <c r="BC5" s="481"/>
      <c r="BD5" s="481"/>
      <c r="BE5" s="481"/>
      <c r="BF5" s="481"/>
      <c r="BG5" s="481"/>
      <c r="BH5" s="481"/>
      <c r="BI5" s="481"/>
      <c r="BJ5" s="481"/>
      <c r="BK5" s="481"/>
      <c r="BL5" s="481"/>
      <c r="BM5" s="481"/>
      <c r="BN5" s="481"/>
      <c r="BO5" s="481"/>
      <c r="BP5" s="481"/>
      <c r="BQ5" s="481"/>
      <c r="BR5" s="481"/>
      <c r="BS5" s="481"/>
      <c r="BT5" s="481"/>
      <c r="BU5" s="481"/>
      <c r="BV5" s="481"/>
      <c r="BW5" s="481"/>
      <c r="BX5" s="481"/>
      <c r="BY5" s="481"/>
      <c r="BZ5" s="481"/>
      <c r="CA5" s="481"/>
      <c r="CB5" s="481"/>
      <c r="CC5" s="481"/>
      <c r="CD5" s="481"/>
      <c r="CE5" s="481"/>
      <c r="CF5" s="481"/>
      <c r="CG5" s="481"/>
      <c r="CH5" s="481"/>
      <c r="CI5" s="481"/>
      <c r="CJ5" s="481"/>
      <c r="CK5" s="481"/>
      <c r="CL5" s="481"/>
      <c r="CM5" s="481"/>
      <c r="CN5" s="481"/>
      <c r="CO5" s="481"/>
      <c r="CP5" s="481"/>
      <c r="CQ5" s="481"/>
      <c r="CR5" s="481"/>
      <c r="CS5" s="481"/>
      <c r="CT5" s="481"/>
      <c r="CU5" s="481"/>
      <c r="CV5" s="481"/>
      <c r="CW5" s="481"/>
      <c r="CX5" s="481"/>
      <c r="CY5" s="481"/>
      <c r="CZ5" s="481"/>
      <c r="DA5" s="481"/>
      <c r="DB5" s="481"/>
      <c r="DC5" s="481"/>
      <c r="DD5" s="482"/>
    </row>
    <row r="6" spans="1:108" ht="15.75" thickBot="1" x14ac:dyDescent="0.25">
      <c r="A6" s="13"/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3"/>
      <c r="AF6" s="13"/>
      <c r="AG6" s="13"/>
      <c r="AH6" s="13"/>
      <c r="AI6" s="13"/>
      <c r="AJ6" s="13"/>
      <c r="AK6" s="13"/>
      <c r="AL6" s="13"/>
      <c r="AM6" s="13"/>
      <c r="AN6" s="13"/>
      <c r="AO6" s="13"/>
      <c r="AP6" s="13"/>
      <c r="AQ6" s="13"/>
      <c r="AR6" s="13"/>
      <c r="AS6" s="13"/>
      <c r="AT6" s="13"/>
      <c r="AU6" s="13"/>
      <c r="AV6" s="13"/>
      <c r="AW6" s="13"/>
      <c r="AX6" s="13"/>
      <c r="AY6" s="13"/>
      <c r="AZ6" s="13"/>
      <c r="BA6" s="13"/>
      <c r="BB6" s="13"/>
      <c r="BC6" s="13"/>
      <c r="BD6" s="13"/>
      <c r="BE6" s="13"/>
      <c r="BF6" s="13"/>
      <c r="BG6" s="13"/>
      <c r="BH6" s="13"/>
      <c r="BI6" s="13"/>
      <c r="BJ6" s="13"/>
      <c r="BK6" s="13"/>
      <c r="BL6" s="13"/>
      <c r="BM6" s="13"/>
      <c r="BN6" s="13"/>
      <c r="BO6" s="13"/>
      <c r="BP6" s="13"/>
      <c r="BQ6" s="13"/>
      <c r="BR6" s="13"/>
      <c r="BS6" s="13"/>
      <c r="BT6" s="13"/>
      <c r="BU6" s="13"/>
      <c r="BV6" s="13"/>
      <c r="BW6" s="13"/>
      <c r="BX6" s="13"/>
      <c r="BY6" s="13"/>
      <c r="BZ6" s="13"/>
      <c r="CA6" s="13"/>
      <c r="CB6" s="13"/>
      <c r="CC6" s="13"/>
      <c r="CD6" s="13"/>
      <c r="CE6" s="13"/>
      <c r="CF6" s="13"/>
      <c r="CG6" s="13"/>
      <c r="CH6" s="13"/>
      <c r="CI6" s="13"/>
      <c r="CJ6" s="13"/>
      <c r="CK6" s="13"/>
      <c r="CL6" s="13"/>
      <c r="CM6" s="13"/>
      <c r="CN6" s="13"/>
      <c r="CO6" s="13"/>
      <c r="CP6" s="13"/>
      <c r="CQ6" s="13"/>
      <c r="CR6" s="13"/>
      <c r="CS6" s="13"/>
      <c r="CT6" s="13"/>
      <c r="CU6" s="13"/>
      <c r="CV6" s="13"/>
      <c r="CW6" s="13"/>
      <c r="CX6" s="13"/>
      <c r="CY6" s="13"/>
      <c r="CZ6" s="13"/>
      <c r="DA6" s="13"/>
      <c r="DB6" s="13"/>
      <c r="DC6" s="13"/>
      <c r="DD6" s="13"/>
    </row>
    <row r="7" spans="1:108" ht="15.75" thickBot="1" x14ac:dyDescent="0.25">
      <c r="A7" s="13"/>
      <c r="B7" s="13"/>
      <c r="C7" s="13" t="s">
        <v>26</v>
      </c>
      <c r="D7" s="13"/>
      <c r="E7" s="13"/>
      <c r="F7" s="13"/>
      <c r="G7" s="13"/>
      <c r="H7" s="13"/>
      <c r="I7" s="13"/>
      <c r="J7" s="483"/>
      <c r="K7" s="453"/>
      <c r="L7" s="453"/>
      <c r="M7" s="453"/>
      <c r="N7" s="453"/>
      <c r="O7" s="453"/>
      <c r="P7" s="453"/>
      <c r="Q7" s="453"/>
      <c r="R7" s="453"/>
      <c r="S7" s="453"/>
      <c r="T7" s="453"/>
      <c r="U7" s="453"/>
      <c r="V7" s="453"/>
      <c r="W7" s="453"/>
      <c r="X7" s="453"/>
      <c r="Y7" s="453"/>
      <c r="Z7" s="453"/>
      <c r="AA7" s="453"/>
      <c r="AB7" s="453"/>
      <c r="AC7" s="453"/>
      <c r="AD7" s="453"/>
      <c r="AE7" s="453"/>
      <c r="AF7" s="453"/>
      <c r="AG7" s="453"/>
      <c r="AH7" s="453"/>
      <c r="AI7" s="453"/>
      <c r="AJ7" s="453"/>
      <c r="AK7" s="453"/>
      <c r="AL7" s="453"/>
      <c r="AM7" s="453"/>
      <c r="AN7" s="453"/>
      <c r="AO7" s="453"/>
      <c r="AP7" s="453"/>
      <c r="AQ7" s="453"/>
      <c r="AR7" s="453"/>
      <c r="AS7" s="453"/>
      <c r="AT7" s="453"/>
      <c r="AU7" s="453"/>
      <c r="AV7" s="453"/>
      <c r="AW7" s="453"/>
      <c r="AX7" s="453"/>
      <c r="AY7" s="453"/>
      <c r="AZ7" s="453"/>
      <c r="BA7" s="453"/>
      <c r="BB7" s="453"/>
      <c r="BC7" s="453"/>
      <c r="BD7" s="453"/>
      <c r="BE7" s="453"/>
      <c r="BF7" s="453"/>
      <c r="BG7" s="453"/>
      <c r="BH7" s="453"/>
      <c r="BI7" s="453"/>
      <c r="BJ7" s="453"/>
      <c r="BK7" s="453"/>
      <c r="BL7" s="453"/>
      <c r="BM7" s="453"/>
      <c r="BN7" s="484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3"/>
      <c r="CL7" s="13"/>
      <c r="CM7" s="13"/>
      <c r="CN7" s="13"/>
      <c r="CO7" s="13"/>
      <c r="CP7" s="13"/>
      <c r="CQ7" s="13"/>
      <c r="CR7" s="13"/>
      <c r="CS7" s="13"/>
      <c r="CT7" s="13"/>
      <c r="CU7" s="13"/>
      <c r="CV7" s="13"/>
      <c r="CW7" s="13"/>
      <c r="CX7" s="13"/>
      <c r="CY7" s="13"/>
      <c r="CZ7" s="13"/>
      <c r="DA7" s="13"/>
      <c r="DB7" s="13"/>
      <c r="DC7" s="13"/>
      <c r="DD7" s="13"/>
    </row>
    <row r="8" spans="1:108" ht="15.75" thickBot="1" x14ac:dyDescent="0.25">
      <c r="A8" s="13"/>
      <c r="B8" s="13"/>
      <c r="C8" s="13" t="s">
        <v>27</v>
      </c>
      <c r="D8" s="13"/>
      <c r="E8" s="13"/>
      <c r="F8" s="13"/>
      <c r="G8" s="13"/>
      <c r="H8" s="13"/>
      <c r="I8" s="13"/>
      <c r="J8" s="474"/>
      <c r="K8" s="441"/>
      <c r="L8" s="441"/>
      <c r="M8" s="441"/>
      <c r="N8" s="441"/>
      <c r="O8" s="441"/>
      <c r="P8" s="441"/>
      <c r="Q8" s="441"/>
      <c r="R8" s="441"/>
      <c r="S8" s="441"/>
      <c r="T8" s="441"/>
      <c r="U8" s="441"/>
      <c r="V8" s="441"/>
      <c r="W8" s="441"/>
      <c r="X8" s="441"/>
      <c r="Y8" s="441"/>
      <c r="Z8" s="441"/>
      <c r="AA8" s="441"/>
      <c r="AB8" s="441"/>
      <c r="AC8" s="441"/>
      <c r="AD8" s="441"/>
      <c r="AE8" s="441"/>
      <c r="AF8" s="441"/>
      <c r="AG8" s="441"/>
      <c r="AH8" s="441"/>
      <c r="AI8" s="441"/>
      <c r="AJ8" s="441"/>
      <c r="AK8" s="441"/>
      <c r="AL8" s="441"/>
      <c r="AM8" s="441"/>
      <c r="AN8" s="441"/>
      <c r="AO8" s="441"/>
      <c r="AP8" s="441"/>
      <c r="AQ8" s="441"/>
      <c r="AR8" s="441"/>
      <c r="AS8" s="441"/>
      <c r="AT8" s="441"/>
      <c r="AU8" s="441"/>
      <c r="AV8" s="441"/>
      <c r="AW8" s="441"/>
      <c r="AX8" s="441"/>
      <c r="AY8" s="441"/>
      <c r="AZ8" s="441"/>
      <c r="BA8" s="441"/>
      <c r="BB8" s="441"/>
      <c r="BC8" s="441"/>
      <c r="BD8" s="441"/>
      <c r="BE8" s="441"/>
      <c r="BF8" s="441"/>
      <c r="BG8" s="441"/>
      <c r="BH8" s="441"/>
      <c r="BI8" s="441"/>
      <c r="BJ8" s="441"/>
      <c r="BK8" s="441"/>
      <c r="BL8" s="441"/>
      <c r="BM8" s="441"/>
      <c r="BN8" s="475"/>
      <c r="BO8" s="13"/>
      <c r="BP8" s="13"/>
      <c r="BQ8" s="13"/>
      <c r="BR8" s="13"/>
      <c r="BS8" s="13"/>
      <c r="BT8" s="13"/>
      <c r="BU8" s="13"/>
      <c r="BV8" s="13"/>
      <c r="BW8" s="13"/>
      <c r="BX8" s="13"/>
      <c r="BY8" s="13"/>
      <c r="BZ8" s="13"/>
      <c r="CA8" s="13"/>
      <c r="CB8" s="13"/>
      <c r="CC8" s="13"/>
      <c r="CD8" s="13"/>
      <c r="CE8" s="13"/>
      <c r="CF8" s="13"/>
      <c r="CG8" s="13"/>
      <c r="CH8" s="13"/>
      <c r="CI8" s="13"/>
      <c r="CJ8" s="13"/>
      <c r="CK8" s="13"/>
      <c r="CL8" s="13"/>
      <c r="CM8" s="13"/>
      <c r="CN8" s="13"/>
      <c r="CO8" s="13"/>
      <c r="CP8" s="13"/>
      <c r="CQ8" s="13"/>
      <c r="CR8" s="13"/>
      <c r="CS8" s="13"/>
      <c r="CT8" s="13"/>
      <c r="CU8" s="13"/>
      <c r="CV8" s="13"/>
      <c r="CW8" s="13"/>
      <c r="CX8" s="13"/>
      <c r="CY8" s="13"/>
      <c r="CZ8" s="13"/>
      <c r="DA8" s="13"/>
      <c r="DB8" s="13"/>
      <c r="DC8" s="13"/>
      <c r="DD8" s="13"/>
    </row>
    <row r="9" spans="1:108" ht="75.75" thickBot="1" x14ac:dyDescent="0.25">
      <c r="A9" s="13"/>
      <c r="B9" s="13"/>
      <c r="C9" s="13" t="s">
        <v>84</v>
      </c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  <c r="O9" s="13"/>
      <c r="P9" s="13"/>
      <c r="Q9" s="13"/>
      <c r="R9" s="13"/>
      <c r="S9" s="13"/>
      <c r="T9" s="13"/>
      <c r="U9" s="13"/>
      <c r="V9" s="13"/>
      <c r="W9" s="13"/>
      <c r="X9" s="13"/>
      <c r="Y9" s="13"/>
      <c r="Z9" s="13"/>
      <c r="AA9" s="13"/>
      <c r="AB9" s="13"/>
      <c r="AC9" s="13"/>
      <c r="AD9" s="13"/>
      <c r="AE9" s="13"/>
      <c r="AF9" s="13"/>
      <c r="AG9" s="13"/>
      <c r="AH9" s="13"/>
      <c r="AI9" s="13"/>
      <c r="AJ9" s="13"/>
      <c r="AK9" s="13"/>
      <c r="AL9" s="13"/>
      <c r="AM9" s="13"/>
      <c r="AN9" s="13"/>
      <c r="AO9" s="13"/>
      <c r="AP9" s="13"/>
      <c r="AQ9" s="476"/>
      <c r="AR9" s="429"/>
      <c r="AS9" s="429"/>
      <c r="AT9" s="429"/>
      <c r="AU9" s="429"/>
      <c r="AV9" s="429"/>
      <c r="AW9" s="429"/>
      <c r="AX9" s="477"/>
      <c r="AY9" s="478"/>
      <c r="AZ9" s="479"/>
      <c r="BA9" s="476"/>
      <c r="BB9" s="429"/>
      <c r="BC9" s="429"/>
      <c r="BD9" s="429"/>
      <c r="BE9" s="429"/>
      <c r="BF9" s="429"/>
      <c r="BG9" s="429"/>
      <c r="BH9" s="477"/>
      <c r="BI9" s="13"/>
      <c r="BJ9" s="13"/>
      <c r="BK9" s="13"/>
      <c r="BL9" s="13"/>
      <c r="BM9" s="13"/>
      <c r="BN9" s="13"/>
      <c r="BO9" s="13"/>
      <c r="BP9" s="13"/>
      <c r="BQ9" s="13"/>
      <c r="BR9" s="13"/>
      <c r="BS9" s="13"/>
      <c r="BT9" s="13"/>
      <c r="BU9" s="13"/>
      <c r="BV9" s="13"/>
      <c r="BW9" s="13"/>
      <c r="BX9" s="13"/>
      <c r="BY9" s="13"/>
      <c r="BZ9" s="13"/>
      <c r="CA9" s="13"/>
      <c r="CB9" s="13"/>
      <c r="CC9" s="13"/>
      <c r="CD9" s="13"/>
      <c r="CE9" s="13"/>
      <c r="CF9" s="13"/>
      <c r="CG9" s="13"/>
      <c r="CH9" s="13"/>
      <c r="CI9" s="13"/>
      <c r="CJ9" s="13"/>
      <c r="CK9" s="13"/>
      <c r="CL9" s="13"/>
      <c r="CM9" s="13"/>
      <c r="CN9" s="13"/>
      <c r="CO9" s="13"/>
      <c r="CP9" s="13"/>
      <c r="CQ9" s="13"/>
      <c r="CR9" s="13"/>
      <c r="CS9" s="13"/>
      <c r="CT9" s="13"/>
      <c r="CU9" s="13"/>
      <c r="CV9" s="13"/>
      <c r="CW9" s="13"/>
      <c r="CX9" s="13"/>
      <c r="CY9" s="13"/>
      <c r="CZ9" s="13"/>
      <c r="DA9" s="13"/>
      <c r="DB9" s="13"/>
      <c r="DC9" s="13"/>
      <c r="DD9" s="13"/>
    </row>
    <row r="10" spans="1:108" ht="15.75" thickBot="1" x14ac:dyDescent="0.25">
      <c r="A10" s="13"/>
      <c r="B10" s="13"/>
      <c r="C10" s="13"/>
      <c r="D10" s="13"/>
      <c r="E10" s="13"/>
      <c r="F10" s="13"/>
      <c r="G10" s="13"/>
      <c r="H10" s="13"/>
      <c r="I10" s="13"/>
      <c r="J10" s="13"/>
      <c r="K10" s="13"/>
      <c r="L10" s="13"/>
      <c r="M10" s="13"/>
      <c r="N10" s="13"/>
      <c r="O10" s="13"/>
      <c r="P10" s="13"/>
      <c r="Q10" s="13"/>
      <c r="R10" s="13"/>
      <c r="S10" s="13"/>
      <c r="T10" s="13"/>
      <c r="U10" s="13"/>
      <c r="V10" s="13"/>
      <c r="W10" s="13"/>
      <c r="X10" s="13"/>
      <c r="Y10" s="13"/>
      <c r="Z10" s="13"/>
      <c r="AA10" s="13"/>
      <c r="AB10" s="13"/>
      <c r="AC10" s="13"/>
      <c r="AD10" s="13"/>
      <c r="AE10" s="13"/>
      <c r="AF10" s="13"/>
      <c r="AG10" s="13"/>
      <c r="AH10" s="13"/>
      <c r="AI10" s="13"/>
      <c r="AJ10" s="13"/>
      <c r="AK10" s="13"/>
      <c r="AL10" s="13"/>
      <c r="AM10" s="13"/>
      <c r="AN10" s="13"/>
      <c r="AO10" s="13"/>
      <c r="AP10" s="13"/>
      <c r="AQ10" s="13"/>
      <c r="AR10" s="13"/>
      <c r="AS10" s="13"/>
      <c r="AT10" s="13"/>
      <c r="AU10" s="13"/>
      <c r="AV10" s="13"/>
      <c r="AW10" s="13"/>
      <c r="AX10" s="13"/>
      <c r="AY10" s="13"/>
      <c r="AZ10" s="13"/>
      <c r="BA10" s="13"/>
      <c r="BB10" s="13"/>
      <c r="BC10" s="13"/>
      <c r="BD10" s="13"/>
      <c r="BE10" s="13"/>
      <c r="BF10" s="13"/>
      <c r="BG10" s="13"/>
      <c r="BH10" s="13"/>
      <c r="BI10" s="13"/>
      <c r="BJ10" s="13"/>
      <c r="BK10" s="13"/>
      <c r="BL10" s="13"/>
      <c r="BM10" s="13"/>
      <c r="BN10" s="13"/>
      <c r="BO10" s="13"/>
      <c r="BP10" s="13"/>
      <c r="BQ10" s="13"/>
      <c r="BR10" s="13"/>
      <c r="BS10" s="13"/>
      <c r="BT10" s="13"/>
      <c r="BU10" s="13"/>
      <c r="BV10" s="13"/>
      <c r="BW10" s="13"/>
      <c r="BX10" s="13"/>
      <c r="BY10" s="13"/>
      <c r="BZ10" s="13"/>
      <c r="CA10" s="13"/>
      <c r="CB10" s="13"/>
      <c r="CC10" s="13"/>
      <c r="CD10" s="13"/>
      <c r="CE10" s="13"/>
      <c r="CF10" s="13"/>
      <c r="CG10" s="13"/>
      <c r="CH10" s="13"/>
      <c r="CI10" s="13"/>
      <c r="CJ10" s="13"/>
      <c r="CK10" s="13"/>
      <c r="CL10" s="13"/>
      <c r="CM10" s="13"/>
      <c r="CN10" s="13"/>
      <c r="CO10" s="13"/>
      <c r="CP10" s="13"/>
      <c r="CQ10" s="13"/>
      <c r="CR10" s="13"/>
      <c r="CS10" s="13"/>
      <c r="CT10" s="13"/>
      <c r="CU10" s="13"/>
      <c r="CV10" s="13"/>
      <c r="CW10" s="13"/>
      <c r="CX10" s="13"/>
      <c r="CY10" s="13"/>
      <c r="CZ10" s="13"/>
      <c r="DA10" s="13"/>
      <c r="DB10" s="13"/>
      <c r="DC10" s="13"/>
      <c r="DD10" s="13"/>
    </row>
    <row r="11" spans="1:108" ht="15.75" thickBot="1" x14ac:dyDescent="0.25">
      <c r="A11" s="443" t="s">
        <v>22</v>
      </c>
      <c r="B11" s="444"/>
      <c r="C11" s="444"/>
      <c r="D11" s="444"/>
      <c r="E11" s="444"/>
      <c r="F11" s="444"/>
      <c r="G11" s="444"/>
      <c r="H11" s="444"/>
      <c r="I11" s="445"/>
      <c r="J11" s="443" t="s">
        <v>0</v>
      </c>
      <c r="K11" s="444"/>
      <c r="L11" s="444"/>
      <c r="M11" s="444"/>
      <c r="N11" s="444"/>
      <c r="O11" s="444"/>
      <c r="P11" s="444"/>
      <c r="Q11" s="444"/>
      <c r="R11" s="444"/>
      <c r="S11" s="444"/>
      <c r="T11" s="444"/>
      <c r="U11" s="444"/>
      <c r="V11" s="444"/>
      <c r="W11" s="444"/>
      <c r="X11" s="444"/>
      <c r="Y11" s="444"/>
      <c r="Z11" s="444"/>
      <c r="AA11" s="444"/>
      <c r="AB11" s="444"/>
      <c r="AC11" s="444"/>
      <c r="AD11" s="444"/>
      <c r="AE11" s="444"/>
      <c r="AF11" s="444"/>
      <c r="AG11" s="444"/>
      <c r="AH11" s="444"/>
      <c r="AI11" s="444"/>
      <c r="AJ11" s="444"/>
      <c r="AK11" s="444"/>
      <c r="AL11" s="444"/>
      <c r="AM11" s="444"/>
      <c r="AN11" s="444"/>
      <c r="AO11" s="444"/>
      <c r="AP11" s="444"/>
      <c r="AQ11" s="444"/>
      <c r="AR11" s="444"/>
      <c r="AS11" s="444"/>
      <c r="AT11" s="444"/>
      <c r="AU11" s="444"/>
      <c r="AV11" s="444"/>
      <c r="AW11" s="444"/>
      <c r="AX11" s="444"/>
      <c r="AY11" s="444"/>
      <c r="AZ11" s="444"/>
      <c r="BA11" s="444"/>
      <c r="BB11" s="444"/>
      <c r="BC11" s="444"/>
      <c r="BD11" s="444"/>
      <c r="BE11" s="444"/>
      <c r="BF11" s="444"/>
      <c r="BG11" s="444"/>
      <c r="BH11" s="445"/>
      <c r="BI11" s="443" t="s">
        <v>89</v>
      </c>
      <c r="BJ11" s="444"/>
      <c r="BK11" s="444"/>
      <c r="BL11" s="444"/>
      <c r="BM11" s="444"/>
      <c r="BN11" s="444"/>
      <c r="BO11" s="444"/>
      <c r="BP11" s="444"/>
      <c r="BQ11" s="444"/>
      <c r="BR11" s="444"/>
      <c r="BS11" s="445"/>
      <c r="BT11" s="428" t="s">
        <v>143</v>
      </c>
      <c r="BU11" s="429"/>
      <c r="BV11" s="429"/>
      <c r="BW11" s="429"/>
      <c r="BX11" s="429"/>
      <c r="BY11" s="429"/>
      <c r="BZ11" s="429"/>
      <c r="CA11" s="429"/>
      <c r="CB11" s="429"/>
      <c r="CC11" s="429"/>
      <c r="CD11" s="429"/>
      <c r="CE11" s="429"/>
      <c r="CF11" s="429"/>
      <c r="CG11" s="429"/>
      <c r="CH11" s="429"/>
      <c r="CI11" s="429"/>
      <c r="CJ11" s="429"/>
      <c r="CK11" s="429"/>
      <c r="CL11" s="429"/>
      <c r="CM11" s="430"/>
      <c r="CN11" s="443" t="s">
        <v>3</v>
      </c>
      <c r="CO11" s="444"/>
      <c r="CP11" s="444"/>
      <c r="CQ11" s="444"/>
      <c r="CR11" s="444"/>
      <c r="CS11" s="444"/>
      <c r="CT11" s="444"/>
      <c r="CU11" s="444"/>
      <c r="CV11" s="444"/>
      <c r="CW11" s="444"/>
      <c r="CX11" s="444"/>
      <c r="CY11" s="444"/>
      <c r="CZ11" s="444"/>
      <c r="DA11" s="444"/>
      <c r="DB11" s="444"/>
      <c r="DC11" s="444"/>
      <c r="DD11" s="445"/>
    </row>
    <row r="12" spans="1:108" ht="15.75" thickBot="1" x14ac:dyDescent="0.25">
      <c r="A12" s="446"/>
      <c r="B12" s="447"/>
      <c r="C12" s="447"/>
      <c r="D12" s="447"/>
      <c r="E12" s="447"/>
      <c r="F12" s="447"/>
      <c r="G12" s="447"/>
      <c r="H12" s="447"/>
      <c r="I12" s="448"/>
      <c r="J12" s="446"/>
      <c r="K12" s="447"/>
      <c r="L12" s="447"/>
      <c r="M12" s="447"/>
      <c r="N12" s="447"/>
      <c r="O12" s="447"/>
      <c r="P12" s="447"/>
      <c r="Q12" s="447"/>
      <c r="R12" s="447"/>
      <c r="S12" s="447"/>
      <c r="T12" s="447"/>
      <c r="U12" s="447"/>
      <c r="V12" s="447"/>
      <c r="W12" s="447"/>
      <c r="X12" s="447"/>
      <c r="Y12" s="447"/>
      <c r="Z12" s="447"/>
      <c r="AA12" s="447"/>
      <c r="AB12" s="447"/>
      <c r="AC12" s="447"/>
      <c r="AD12" s="447"/>
      <c r="AE12" s="447"/>
      <c r="AF12" s="447"/>
      <c r="AG12" s="447"/>
      <c r="AH12" s="447"/>
      <c r="AI12" s="447"/>
      <c r="AJ12" s="447"/>
      <c r="AK12" s="447"/>
      <c r="AL12" s="447"/>
      <c r="AM12" s="447"/>
      <c r="AN12" s="447"/>
      <c r="AO12" s="447"/>
      <c r="AP12" s="447"/>
      <c r="AQ12" s="447"/>
      <c r="AR12" s="447"/>
      <c r="AS12" s="447"/>
      <c r="AT12" s="447"/>
      <c r="AU12" s="447"/>
      <c r="AV12" s="447"/>
      <c r="AW12" s="447"/>
      <c r="AX12" s="447"/>
      <c r="AY12" s="447"/>
      <c r="AZ12" s="447"/>
      <c r="BA12" s="447"/>
      <c r="BB12" s="447"/>
      <c r="BC12" s="447"/>
      <c r="BD12" s="447"/>
      <c r="BE12" s="447"/>
      <c r="BF12" s="447"/>
      <c r="BG12" s="447"/>
      <c r="BH12" s="448"/>
      <c r="BI12" s="446"/>
      <c r="BJ12" s="447"/>
      <c r="BK12" s="447"/>
      <c r="BL12" s="447"/>
      <c r="BM12" s="447"/>
      <c r="BN12" s="447"/>
      <c r="BO12" s="447"/>
      <c r="BP12" s="447"/>
      <c r="BQ12" s="447"/>
      <c r="BR12" s="447"/>
      <c r="BS12" s="448"/>
      <c r="BT12" s="428" t="s">
        <v>144</v>
      </c>
      <c r="BU12" s="429"/>
      <c r="BV12" s="429"/>
      <c r="BW12" s="429"/>
      <c r="BX12" s="429"/>
      <c r="BY12" s="429"/>
      <c r="BZ12" s="429"/>
      <c r="CA12" s="429"/>
      <c r="CB12" s="429"/>
      <c r="CC12" s="430"/>
      <c r="CD12" s="428" t="s">
        <v>145</v>
      </c>
      <c r="CE12" s="429"/>
      <c r="CF12" s="429"/>
      <c r="CG12" s="429"/>
      <c r="CH12" s="429"/>
      <c r="CI12" s="429"/>
      <c r="CJ12" s="429"/>
      <c r="CK12" s="429"/>
      <c r="CL12" s="429"/>
      <c r="CM12" s="430"/>
      <c r="CN12" s="446"/>
      <c r="CO12" s="447"/>
      <c r="CP12" s="447"/>
      <c r="CQ12" s="447"/>
      <c r="CR12" s="447"/>
      <c r="CS12" s="447"/>
      <c r="CT12" s="447"/>
      <c r="CU12" s="447"/>
      <c r="CV12" s="447"/>
      <c r="CW12" s="447"/>
      <c r="CX12" s="447"/>
      <c r="CY12" s="447"/>
      <c r="CZ12" s="447"/>
      <c r="DA12" s="447"/>
      <c r="DB12" s="447"/>
      <c r="DC12" s="447"/>
      <c r="DD12" s="448"/>
    </row>
    <row r="13" spans="1:108" ht="15.75" thickBot="1" x14ac:dyDescent="0.25">
      <c r="A13" s="428" t="s">
        <v>4</v>
      </c>
      <c r="B13" s="429"/>
      <c r="C13" s="429"/>
      <c r="D13" s="429"/>
      <c r="E13" s="429"/>
      <c r="F13" s="429"/>
      <c r="G13" s="429"/>
      <c r="H13" s="429"/>
      <c r="I13" s="430"/>
      <c r="J13" s="14"/>
      <c r="K13" s="431" t="s">
        <v>28</v>
      </c>
      <c r="L13" s="432"/>
      <c r="M13" s="432"/>
      <c r="N13" s="432"/>
      <c r="O13" s="432"/>
      <c r="P13" s="432"/>
      <c r="Q13" s="432"/>
      <c r="R13" s="432"/>
      <c r="S13" s="432"/>
      <c r="T13" s="432"/>
      <c r="U13" s="432"/>
      <c r="V13" s="432"/>
      <c r="W13" s="432"/>
      <c r="X13" s="432"/>
      <c r="Y13" s="432"/>
      <c r="Z13" s="432"/>
      <c r="AA13" s="432"/>
      <c r="AB13" s="432"/>
      <c r="AC13" s="432"/>
      <c r="AD13" s="432"/>
      <c r="AE13" s="432"/>
      <c r="AF13" s="432"/>
      <c r="AG13" s="432"/>
      <c r="AH13" s="432"/>
      <c r="AI13" s="432"/>
      <c r="AJ13" s="432"/>
      <c r="AK13" s="432"/>
      <c r="AL13" s="432"/>
      <c r="AM13" s="432"/>
      <c r="AN13" s="432"/>
      <c r="AO13" s="432"/>
      <c r="AP13" s="432"/>
      <c r="AQ13" s="432"/>
      <c r="AR13" s="432"/>
      <c r="AS13" s="432"/>
      <c r="AT13" s="432"/>
      <c r="AU13" s="432"/>
      <c r="AV13" s="432"/>
      <c r="AW13" s="432"/>
      <c r="AX13" s="432"/>
      <c r="AY13" s="432"/>
      <c r="AZ13" s="432"/>
      <c r="BA13" s="432"/>
      <c r="BB13" s="432"/>
      <c r="BC13" s="432"/>
      <c r="BD13" s="432"/>
      <c r="BE13" s="432"/>
      <c r="BF13" s="432"/>
      <c r="BG13" s="433"/>
      <c r="BH13" s="15"/>
      <c r="BI13" s="428" t="s">
        <v>29</v>
      </c>
      <c r="BJ13" s="429"/>
      <c r="BK13" s="429"/>
      <c r="BL13" s="429"/>
      <c r="BM13" s="429"/>
      <c r="BN13" s="429"/>
      <c r="BO13" s="429"/>
      <c r="BP13" s="429"/>
      <c r="BQ13" s="429"/>
      <c r="BR13" s="429"/>
      <c r="BS13" s="430"/>
      <c r="BT13" s="428" t="s">
        <v>29</v>
      </c>
      <c r="BU13" s="429"/>
      <c r="BV13" s="429"/>
      <c r="BW13" s="429"/>
      <c r="BX13" s="429"/>
      <c r="BY13" s="429"/>
      <c r="BZ13" s="429"/>
      <c r="CA13" s="429"/>
      <c r="CB13" s="429"/>
      <c r="CC13" s="430"/>
      <c r="CD13" s="428" t="s">
        <v>29</v>
      </c>
      <c r="CE13" s="429"/>
      <c r="CF13" s="429"/>
      <c r="CG13" s="429"/>
      <c r="CH13" s="429"/>
      <c r="CI13" s="429"/>
      <c r="CJ13" s="429"/>
      <c r="CK13" s="429"/>
      <c r="CL13" s="429"/>
      <c r="CM13" s="430"/>
      <c r="CN13" s="428" t="s">
        <v>29</v>
      </c>
      <c r="CO13" s="429"/>
      <c r="CP13" s="429"/>
      <c r="CQ13" s="429"/>
      <c r="CR13" s="429"/>
      <c r="CS13" s="429"/>
      <c r="CT13" s="429"/>
      <c r="CU13" s="429"/>
      <c r="CV13" s="429"/>
      <c r="CW13" s="429"/>
      <c r="CX13" s="429"/>
      <c r="CY13" s="429"/>
      <c r="CZ13" s="429"/>
      <c r="DA13" s="429"/>
      <c r="DB13" s="429"/>
      <c r="DC13" s="429"/>
      <c r="DD13" s="430"/>
    </row>
    <row r="14" spans="1:108" ht="15.75" thickBot="1" x14ac:dyDescent="0.25">
      <c r="A14" s="428">
        <v>1</v>
      </c>
      <c r="B14" s="429"/>
      <c r="C14" s="429"/>
      <c r="D14" s="429"/>
      <c r="E14" s="429"/>
      <c r="F14" s="429"/>
      <c r="G14" s="429"/>
      <c r="H14" s="429"/>
      <c r="I14" s="430"/>
      <c r="J14" s="14"/>
      <c r="K14" s="431" t="s">
        <v>92</v>
      </c>
      <c r="L14" s="432"/>
      <c r="M14" s="432"/>
      <c r="N14" s="432"/>
      <c r="O14" s="432"/>
      <c r="P14" s="432"/>
      <c r="Q14" s="432"/>
      <c r="R14" s="432"/>
      <c r="S14" s="432"/>
      <c r="T14" s="432"/>
      <c r="U14" s="432"/>
      <c r="V14" s="432"/>
      <c r="W14" s="432"/>
      <c r="X14" s="432"/>
      <c r="Y14" s="432"/>
      <c r="Z14" s="432"/>
      <c r="AA14" s="432"/>
      <c r="AB14" s="432"/>
      <c r="AC14" s="432"/>
      <c r="AD14" s="432"/>
      <c r="AE14" s="432"/>
      <c r="AF14" s="432"/>
      <c r="AG14" s="432"/>
      <c r="AH14" s="432"/>
      <c r="AI14" s="432"/>
      <c r="AJ14" s="432"/>
      <c r="AK14" s="432"/>
      <c r="AL14" s="432"/>
      <c r="AM14" s="432"/>
      <c r="AN14" s="432"/>
      <c r="AO14" s="432"/>
      <c r="AP14" s="432"/>
      <c r="AQ14" s="432"/>
      <c r="AR14" s="432"/>
      <c r="AS14" s="432"/>
      <c r="AT14" s="432"/>
      <c r="AU14" s="432"/>
      <c r="AV14" s="432"/>
      <c r="AW14" s="432"/>
      <c r="AX14" s="432"/>
      <c r="AY14" s="432"/>
      <c r="AZ14" s="432"/>
      <c r="BA14" s="432"/>
      <c r="BB14" s="432"/>
      <c r="BC14" s="432"/>
      <c r="BD14" s="432"/>
      <c r="BE14" s="432"/>
      <c r="BF14" s="432"/>
      <c r="BG14" s="433"/>
      <c r="BH14" s="15"/>
      <c r="BI14" s="428" t="s">
        <v>5</v>
      </c>
      <c r="BJ14" s="429"/>
      <c r="BK14" s="429"/>
      <c r="BL14" s="429"/>
      <c r="BM14" s="429"/>
      <c r="BN14" s="429"/>
      <c r="BO14" s="429"/>
      <c r="BP14" s="429"/>
      <c r="BQ14" s="429"/>
      <c r="BR14" s="429"/>
      <c r="BS14" s="430"/>
      <c r="BT14" s="428"/>
      <c r="BU14" s="429"/>
      <c r="BV14" s="429"/>
      <c r="BW14" s="429"/>
      <c r="BX14" s="429"/>
      <c r="BY14" s="429"/>
      <c r="BZ14" s="429"/>
      <c r="CA14" s="429"/>
      <c r="CB14" s="429"/>
      <c r="CC14" s="430"/>
      <c r="CD14" s="428"/>
      <c r="CE14" s="429"/>
      <c r="CF14" s="429"/>
      <c r="CG14" s="429"/>
      <c r="CH14" s="429"/>
      <c r="CI14" s="429"/>
      <c r="CJ14" s="429"/>
      <c r="CK14" s="429"/>
      <c r="CL14" s="429"/>
      <c r="CM14" s="430"/>
      <c r="CN14" s="440"/>
      <c r="CO14" s="441"/>
      <c r="CP14" s="441"/>
      <c r="CQ14" s="441"/>
      <c r="CR14" s="441"/>
      <c r="CS14" s="441"/>
      <c r="CT14" s="441"/>
      <c r="CU14" s="441"/>
      <c r="CV14" s="441"/>
      <c r="CW14" s="441"/>
      <c r="CX14" s="441"/>
      <c r="CY14" s="441"/>
      <c r="CZ14" s="441"/>
      <c r="DA14" s="441"/>
      <c r="DB14" s="441"/>
      <c r="DC14" s="441"/>
      <c r="DD14" s="442"/>
    </row>
    <row r="15" spans="1:108" ht="15.75" thickBot="1" x14ac:dyDescent="0.25">
      <c r="A15" s="428">
        <v>44927</v>
      </c>
      <c r="B15" s="429"/>
      <c r="C15" s="429"/>
      <c r="D15" s="429"/>
      <c r="E15" s="429"/>
      <c r="F15" s="429"/>
      <c r="G15" s="429"/>
      <c r="H15" s="429"/>
      <c r="I15" s="430"/>
      <c r="J15" s="14"/>
      <c r="K15" s="431" t="s">
        <v>101</v>
      </c>
      <c r="L15" s="432"/>
      <c r="M15" s="432"/>
      <c r="N15" s="432"/>
      <c r="O15" s="432"/>
      <c r="P15" s="432"/>
      <c r="Q15" s="432"/>
      <c r="R15" s="432"/>
      <c r="S15" s="432"/>
      <c r="T15" s="432"/>
      <c r="U15" s="432"/>
      <c r="V15" s="432"/>
      <c r="W15" s="432"/>
      <c r="X15" s="432"/>
      <c r="Y15" s="432"/>
      <c r="Z15" s="432"/>
      <c r="AA15" s="432"/>
      <c r="AB15" s="432"/>
      <c r="AC15" s="432"/>
      <c r="AD15" s="432"/>
      <c r="AE15" s="432"/>
      <c r="AF15" s="432"/>
      <c r="AG15" s="432"/>
      <c r="AH15" s="432"/>
      <c r="AI15" s="432"/>
      <c r="AJ15" s="432"/>
      <c r="AK15" s="432"/>
      <c r="AL15" s="432"/>
      <c r="AM15" s="432"/>
      <c r="AN15" s="432"/>
      <c r="AO15" s="432"/>
      <c r="AP15" s="432"/>
      <c r="AQ15" s="432"/>
      <c r="AR15" s="432"/>
      <c r="AS15" s="432"/>
      <c r="AT15" s="432"/>
      <c r="AU15" s="432"/>
      <c r="AV15" s="432"/>
      <c r="AW15" s="432"/>
      <c r="AX15" s="432"/>
      <c r="AY15" s="432"/>
      <c r="AZ15" s="432"/>
      <c r="BA15" s="432"/>
      <c r="BB15" s="432"/>
      <c r="BC15" s="432"/>
      <c r="BD15" s="432"/>
      <c r="BE15" s="432"/>
      <c r="BF15" s="432"/>
      <c r="BG15" s="433"/>
      <c r="BH15" s="15"/>
      <c r="BI15" s="428" t="s">
        <v>5</v>
      </c>
      <c r="BJ15" s="429"/>
      <c r="BK15" s="429"/>
      <c r="BL15" s="429"/>
      <c r="BM15" s="429"/>
      <c r="BN15" s="429"/>
      <c r="BO15" s="429"/>
      <c r="BP15" s="429"/>
      <c r="BQ15" s="429"/>
      <c r="BR15" s="429"/>
      <c r="BS15" s="430"/>
      <c r="BT15" s="428"/>
      <c r="BU15" s="429"/>
      <c r="BV15" s="429"/>
      <c r="BW15" s="429"/>
      <c r="BX15" s="429"/>
      <c r="BY15" s="429"/>
      <c r="BZ15" s="429"/>
      <c r="CA15" s="429"/>
      <c r="CB15" s="429"/>
      <c r="CC15" s="430"/>
      <c r="CD15" s="428"/>
      <c r="CE15" s="429"/>
      <c r="CF15" s="429"/>
      <c r="CG15" s="429"/>
      <c r="CH15" s="429"/>
      <c r="CI15" s="429"/>
      <c r="CJ15" s="429"/>
      <c r="CK15" s="429"/>
      <c r="CL15" s="429"/>
      <c r="CM15" s="430"/>
      <c r="CN15" s="440"/>
      <c r="CO15" s="441"/>
      <c r="CP15" s="441"/>
      <c r="CQ15" s="441"/>
      <c r="CR15" s="441"/>
      <c r="CS15" s="441"/>
      <c r="CT15" s="441"/>
      <c r="CU15" s="441"/>
      <c r="CV15" s="441"/>
      <c r="CW15" s="441"/>
      <c r="CX15" s="441"/>
      <c r="CY15" s="441"/>
      <c r="CZ15" s="441"/>
      <c r="DA15" s="441"/>
      <c r="DB15" s="441"/>
      <c r="DC15" s="441"/>
      <c r="DD15" s="442"/>
    </row>
    <row r="16" spans="1:108" ht="15.75" thickBot="1" x14ac:dyDescent="0.25">
      <c r="A16" s="428">
        <v>36892</v>
      </c>
      <c r="B16" s="429"/>
      <c r="C16" s="429"/>
      <c r="D16" s="429"/>
      <c r="E16" s="429"/>
      <c r="F16" s="429"/>
      <c r="G16" s="429"/>
      <c r="H16" s="429"/>
      <c r="I16" s="430"/>
      <c r="J16" s="14"/>
      <c r="K16" s="431" t="s">
        <v>10</v>
      </c>
      <c r="L16" s="432"/>
      <c r="M16" s="432"/>
      <c r="N16" s="432"/>
      <c r="O16" s="432"/>
      <c r="P16" s="432"/>
      <c r="Q16" s="432"/>
      <c r="R16" s="432"/>
      <c r="S16" s="432"/>
      <c r="T16" s="432"/>
      <c r="U16" s="432"/>
      <c r="V16" s="432"/>
      <c r="W16" s="432"/>
      <c r="X16" s="432"/>
      <c r="Y16" s="432"/>
      <c r="Z16" s="432"/>
      <c r="AA16" s="432"/>
      <c r="AB16" s="432"/>
      <c r="AC16" s="432"/>
      <c r="AD16" s="432"/>
      <c r="AE16" s="432"/>
      <c r="AF16" s="432"/>
      <c r="AG16" s="432"/>
      <c r="AH16" s="432"/>
      <c r="AI16" s="432"/>
      <c r="AJ16" s="432"/>
      <c r="AK16" s="432"/>
      <c r="AL16" s="432"/>
      <c r="AM16" s="432"/>
      <c r="AN16" s="432"/>
      <c r="AO16" s="432"/>
      <c r="AP16" s="432"/>
      <c r="AQ16" s="432"/>
      <c r="AR16" s="432"/>
      <c r="AS16" s="432"/>
      <c r="AT16" s="432"/>
      <c r="AU16" s="432"/>
      <c r="AV16" s="432"/>
      <c r="AW16" s="432"/>
      <c r="AX16" s="432"/>
      <c r="AY16" s="432"/>
      <c r="AZ16" s="432"/>
      <c r="BA16" s="432"/>
      <c r="BB16" s="432"/>
      <c r="BC16" s="432"/>
      <c r="BD16" s="432"/>
      <c r="BE16" s="432"/>
      <c r="BF16" s="432"/>
      <c r="BG16" s="433"/>
      <c r="BH16" s="15"/>
      <c r="BI16" s="428" t="s">
        <v>5</v>
      </c>
      <c r="BJ16" s="429"/>
      <c r="BK16" s="429"/>
      <c r="BL16" s="429"/>
      <c r="BM16" s="429"/>
      <c r="BN16" s="429"/>
      <c r="BO16" s="429"/>
      <c r="BP16" s="429"/>
      <c r="BQ16" s="429"/>
      <c r="BR16" s="429"/>
      <c r="BS16" s="430"/>
      <c r="BT16" s="428"/>
      <c r="BU16" s="429"/>
      <c r="BV16" s="429"/>
      <c r="BW16" s="429"/>
      <c r="BX16" s="429"/>
      <c r="BY16" s="429"/>
      <c r="BZ16" s="429"/>
      <c r="CA16" s="429"/>
      <c r="CB16" s="429"/>
      <c r="CC16" s="430"/>
      <c r="CD16" s="428"/>
      <c r="CE16" s="429"/>
      <c r="CF16" s="429"/>
      <c r="CG16" s="429"/>
      <c r="CH16" s="429"/>
      <c r="CI16" s="429"/>
      <c r="CJ16" s="429"/>
      <c r="CK16" s="429"/>
      <c r="CL16" s="429"/>
      <c r="CM16" s="430"/>
      <c r="CN16" s="440"/>
      <c r="CO16" s="441"/>
      <c r="CP16" s="441"/>
      <c r="CQ16" s="441"/>
      <c r="CR16" s="441"/>
      <c r="CS16" s="441"/>
      <c r="CT16" s="441"/>
      <c r="CU16" s="441"/>
      <c r="CV16" s="441"/>
      <c r="CW16" s="441"/>
      <c r="CX16" s="441"/>
      <c r="CY16" s="441"/>
      <c r="CZ16" s="441"/>
      <c r="DA16" s="441"/>
      <c r="DB16" s="441"/>
      <c r="DC16" s="441"/>
      <c r="DD16" s="442"/>
    </row>
    <row r="17" spans="1:108" ht="15.75" thickBot="1" x14ac:dyDescent="0.25">
      <c r="A17" s="428" t="s">
        <v>12</v>
      </c>
      <c r="B17" s="429"/>
      <c r="C17" s="429"/>
      <c r="D17" s="429"/>
      <c r="E17" s="429"/>
      <c r="F17" s="429"/>
      <c r="G17" s="429"/>
      <c r="H17" s="429"/>
      <c r="I17" s="430"/>
      <c r="J17" s="14"/>
      <c r="K17" s="431" t="s">
        <v>91</v>
      </c>
      <c r="L17" s="432"/>
      <c r="M17" s="432"/>
      <c r="N17" s="432"/>
      <c r="O17" s="432"/>
      <c r="P17" s="432"/>
      <c r="Q17" s="432"/>
      <c r="R17" s="432"/>
      <c r="S17" s="432"/>
      <c r="T17" s="432"/>
      <c r="U17" s="432"/>
      <c r="V17" s="432"/>
      <c r="W17" s="432"/>
      <c r="X17" s="432"/>
      <c r="Y17" s="432"/>
      <c r="Z17" s="432"/>
      <c r="AA17" s="432"/>
      <c r="AB17" s="432"/>
      <c r="AC17" s="432"/>
      <c r="AD17" s="432"/>
      <c r="AE17" s="432"/>
      <c r="AF17" s="432"/>
      <c r="AG17" s="432"/>
      <c r="AH17" s="432"/>
      <c r="AI17" s="432"/>
      <c r="AJ17" s="432"/>
      <c r="AK17" s="432"/>
      <c r="AL17" s="432"/>
      <c r="AM17" s="432"/>
      <c r="AN17" s="432"/>
      <c r="AO17" s="432"/>
      <c r="AP17" s="432"/>
      <c r="AQ17" s="432"/>
      <c r="AR17" s="432"/>
      <c r="AS17" s="432"/>
      <c r="AT17" s="432"/>
      <c r="AU17" s="432"/>
      <c r="AV17" s="432"/>
      <c r="AW17" s="432"/>
      <c r="AX17" s="432"/>
      <c r="AY17" s="432"/>
      <c r="AZ17" s="432"/>
      <c r="BA17" s="432"/>
      <c r="BB17" s="432"/>
      <c r="BC17" s="432"/>
      <c r="BD17" s="432"/>
      <c r="BE17" s="432"/>
      <c r="BF17" s="432"/>
      <c r="BG17" s="433"/>
      <c r="BH17" s="15"/>
      <c r="BI17" s="428" t="s">
        <v>5</v>
      </c>
      <c r="BJ17" s="429"/>
      <c r="BK17" s="429"/>
      <c r="BL17" s="429"/>
      <c r="BM17" s="429"/>
      <c r="BN17" s="429"/>
      <c r="BO17" s="429"/>
      <c r="BP17" s="429"/>
      <c r="BQ17" s="429"/>
      <c r="BR17" s="429"/>
      <c r="BS17" s="430"/>
      <c r="BT17" s="428"/>
      <c r="BU17" s="429"/>
      <c r="BV17" s="429"/>
      <c r="BW17" s="429"/>
      <c r="BX17" s="429"/>
      <c r="BY17" s="429"/>
      <c r="BZ17" s="429"/>
      <c r="CA17" s="429"/>
      <c r="CB17" s="429"/>
      <c r="CC17" s="430"/>
      <c r="CD17" s="428"/>
      <c r="CE17" s="429"/>
      <c r="CF17" s="429"/>
      <c r="CG17" s="429"/>
      <c r="CH17" s="429"/>
      <c r="CI17" s="429"/>
      <c r="CJ17" s="429"/>
      <c r="CK17" s="429"/>
      <c r="CL17" s="429"/>
      <c r="CM17" s="430"/>
      <c r="CN17" s="440"/>
      <c r="CO17" s="441"/>
      <c r="CP17" s="441"/>
      <c r="CQ17" s="441"/>
      <c r="CR17" s="441"/>
      <c r="CS17" s="441"/>
      <c r="CT17" s="441"/>
      <c r="CU17" s="441"/>
      <c r="CV17" s="441"/>
      <c r="CW17" s="441"/>
      <c r="CX17" s="441"/>
      <c r="CY17" s="441"/>
      <c r="CZ17" s="441"/>
      <c r="DA17" s="441"/>
      <c r="DB17" s="441"/>
      <c r="DC17" s="441"/>
      <c r="DD17" s="442"/>
    </row>
    <row r="18" spans="1:108" ht="15.75" thickBot="1" x14ac:dyDescent="0.25">
      <c r="A18" s="428" t="s">
        <v>14</v>
      </c>
      <c r="B18" s="429"/>
      <c r="C18" s="429"/>
      <c r="D18" s="429"/>
      <c r="E18" s="429"/>
      <c r="F18" s="429"/>
      <c r="G18" s="429"/>
      <c r="H18" s="429"/>
      <c r="I18" s="430"/>
      <c r="J18" s="14"/>
      <c r="K18" s="431" t="s">
        <v>93</v>
      </c>
      <c r="L18" s="432"/>
      <c r="M18" s="432"/>
      <c r="N18" s="432"/>
      <c r="O18" s="432"/>
      <c r="P18" s="432"/>
      <c r="Q18" s="432"/>
      <c r="R18" s="432"/>
      <c r="S18" s="432"/>
      <c r="T18" s="432"/>
      <c r="U18" s="432"/>
      <c r="V18" s="432"/>
      <c r="W18" s="432"/>
      <c r="X18" s="432"/>
      <c r="Y18" s="432"/>
      <c r="Z18" s="432"/>
      <c r="AA18" s="432"/>
      <c r="AB18" s="432"/>
      <c r="AC18" s="432"/>
      <c r="AD18" s="432"/>
      <c r="AE18" s="432"/>
      <c r="AF18" s="432"/>
      <c r="AG18" s="432"/>
      <c r="AH18" s="432"/>
      <c r="AI18" s="432"/>
      <c r="AJ18" s="432"/>
      <c r="AK18" s="432"/>
      <c r="AL18" s="432"/>
      <c r="AM18" s="432"/>
      <c r="AN18" s="432"/>
      <c r="AO18" s="432"/>
      <c r="AP18" s="432"/>
      <c r="AQ18" s="432"/>
      <c r="AR18" s="432"/>
      <c r="AS18" s="432"/>
      <c r="AT18" s="432"/>
      <c r="AU18" s="432"/>
      <c r="AV18" s="432"/>
      <c r="AW18" s="432"/>
      <c r="AX18" s="432"/>
      <c r="AY18" s="432"/>
      <c r="AZ18" s="432"/>
      <c r="BA18" s="432"/>
      <c r="BB18" s="432"/>
      <c r="BC18" s="432"/>
      <c r="BD18" s="432"/>
      <c r="BE18" s="432"/>
      <c r="BF18" s="432"/>
      <c r="BG18" s="433"/>
      <c r="BH18" s="15"/>
      <c r="BI18" s="428" t="s">
        <v>5</v>
      </c>
      <c r="BJ18" s="429"/>
      <c r="BK18" s="429"/>
      <c r="BL18" s="429"/>
      <c r="BM18" s="429"/>
      <c r="BN18" s="429"/>
      <c r="BO18" s="429"/>
      <c r="BP18" s="429"/>
      <c r="BQ18" s="429"/>
      <c r="BR18" s="429"/>
      <c r="BS18" s="430"/>
      <c r="BT18" s="428"/>
      <c r="BU18" s="429"/>
      <c r="BV18" s="429"/>
      <c r="BW18" s="429"/>
      <c r="BX18" s="429"/>
      <c r="BY18" s="429"/>
      <c r="BZ18" s="429"/>
      <c r="CA18" s="429"/>
      <c r="CB18" s="429"/>
      <c r="CC18" s="430"/>
      <c r="CD18" s="428"/>
      <c r="CE18" s="429"/>
      <c r="CF18" s="429"/>
      <c r="CG18" s="429"/>
      <c r="CH18" s="429"/>
      <c r="CI18" s="429"/>
      <c r="CJ18" s="429"/>
      <c r="CK18" s="429"/>
      <c r="CL18" s="429"/>
      <c r="CM18" s="430"/>
      <c r="CN18" s="440"/>
      <c r="CO18" s="441"/>
      <c r="CP18" s="441"/>
      <c r="CQ18" s="441"/>
      <c r="CR18" s="441"/>
      <c r="CS18" s="441"/>
      <c r="CT18" s="441"/>
      <c r="CU18" s="441"/>
      <c r="CV18" s="441"/>
      <c r="CW18" s="441"/>
      <c r="CX18" s="441"/>
      <c r="CY18" s="441"/>
      <c r="CZ18" s="441"/>
      <c r="DA18" s="441"/>
      <c r="DB18" s="441"/>
      <c r="DC18" s="441"/>
      <c r="DD18" s="442"/>
    </row>
    <row r="19" spans="1:108" ht="15.75" thickBot="1" x14ac:dyDescent="0.25">
      <c r="A19" s="428" t="s">
        <v>35</v>
      </c>
      <c r="B19" s="429"/>
      <c r="C19" s="429"/>
      <c r="D19" s="429"/>
      <c r="E19" s="429"/>
      <c r="F19" s="429"/>
      <c r="G19" s="429"/>
      <c r="H19" s="429"/>
      <c r="I19" s="430"/>
      <c r="J19" s="14"/>
      <c r="K19" s="431" t="s">
        <v>36</v>
      </c>
      <c r="L19" s="432"/>
      <c r="M19" s="432"/>
      <c r="N19" s="432"/>
      <c r="O19" s="432"/>
      <c r="P19" s="432"/>
      <c r="Q19" s="432"/>
      <c r="R19" s="432"/>
      <c r="S19" s="432"/>
      <c r="T19" s="432"/>
      <c r="U19" s="432"/>
      <c r="V19" s="432"/>
      <c r="W19" s="432"/>
      <c r="X19" s="432"/>
      <c r="Y19" s="432"/>
      <c r="Z19" s="432"/>
      <c r="AA19" s="432"/>
      <c r="AB19" s="432"/>
      <c r="AC19" s="432"/>
      <c r="AD19" s="432"/>
      <c r="AE19" s="432"/>
      <c r="AF19" s="432"/>
      <c r="AG19" s="432"/>
      <c r="AH19" s="432"/>
      <c r="AI19" s="432"/>
      <c r="AJ19" s="432"/>
      <c r="AK19" s="432"/>
      <c r="AL19" s="432"/>
      <c r="AM19" s="432"/>
      <c r="AN19" s="432"/>
      <c r="AO19" s="432"/>
      <c r="AP19" s="432"/>
      <c r="AQ19" s="432"/>
      <c r="AR19" s="432"/>
      <c r="AS19" s="432"/>
      <c r="AT19" s="432"/>
      <c r="AU19" s="432"/>
      <c r="AV19" s="432"/>
      <c r="AW19" s="432"/>
      <c r="AX19" s="432"/>
      <c r="AY19" s="432"/>
      <c r="AZ19" s="432"/>
      <c r="BA19" s="432"/>
      <c r="BB19" s="432"/>
      <c r="BC19" s="432"/>
      <c r="BD19" s="432"/>
      <c r="BE19" s="432"/>
      <c r="BF19" s="432"/>
      <c r="BG19" s="433"/>
      <c r="BH19" s="15"/>
      <c r="BI19" s="428" t="s">
        <v>5</v>
      </c>
      <c r="BJ19" s="429"/>
      <c r="BK19" s="429"/>
      <c r="BL19" s="429"/>
      <c r="BM19" s="429"/>
      <c r="BN19" s="429"/>
      <c r="BO19" s="429"/>
      <c r="BP19" s="429"/>
      <c r="BQ19" s="429"/>
      <c r="BR19" s="429"/>
      <c r="BS19" s="430"/>
      <c r="BT19" s="428"/>
      <c r="BU19" s="429"/>
      <c r="BV19" s="429"/>
      <c r="BW19" s="429"/>
      <c r="BX19" s="429"/>
      <c r="BY19" s="429"/>
      <c r="BZ19" s="429"/>
      <c r="CA19" s="429"/>
      <c r="CB19" s="429"/>
      <c r="CC19" s="430"/>
      <c r="CD19" s="428"/>
      <c r="CE19" s="429"/>
      <c r="CF19" s="429"/>
      <c r="CG19" s="429"/>
      <c r="CH19" s="429"/>
      <c r="CI19" s="429"/>
      <c r="CJ19" s="429"/>
      <c r="CK19" s="429"/>
      <c r="CL19" s="429"/>
      <c r="CM19" s="430"/>
      <c r="CN19" s="440"/>
      <c r="CO19" s="441"/>
      <c r="CP19" s="441"/>
      <c r="CQ19" s="441"/>
      <c r="CR19" s="441"/>
      <c r="CS19" s="441"/>
      <c r="CT19" s="441"/>
      <c r="CU19" s="441"/>
      <c r="CV19" s="441"/>
      <c r="CW19" s="441"/>
      <c r="CX19" s="441"/>
      <c r="CY19" s="441"/>
      <c r="CZ19" s="441"/>
      <c r="DA19" s="441"/>
      <c r="DB19" s="441"/>
      <c r="DC19" s="441"/>
      <c r="DD19" s="442"/>
    </row>
    <row r="20" spans="1:108" ht="15.75" thickBot="1" x14ac:dyDescent="0.25">
      <c r="A20" s="428" t="s">
        <v>37</v>
      </c>
      <c r="B20" s="429"/>
      <c r="C20" s="429"/>
      <c r="D20" s="429"/>
      <c r="E20" s="429"/>
      <c r="F20" s="429"/>
      <c r="G20" s="429"/>
      <c r="H20" s="429"/>
      <c r="I20" s="430"/>
      <c r="J20" s="14"/>
      <c r="K20" s="431" t="s">
        <v>13</v>
      </c>
      <c r="L20" s="432"/>
      <c r="M20" s="432"/>
      <c r="N20" s="432"/>
      <c r="O20" s="432"/>
      <c r="P20" s="432"/>
      <c r="Q20" s="432"/>
      <c r="R20" s="432"/>
      <c r="S20" s="432"/>
      <c r="T20" s="432"/>
      <c r="U20" s="432"/>
      <c r="V20" s="432"/>
      <c r="W20" s="432"/>
      <c r="X20" s="432"/>
      <c r="Y20" s="432"/>
      <c r="Z20" s="432"/>
      <c r="AA20" s="432"/>
      <c r="AB20" s="432"/>
      <c r="AC20" s="432"/>
      <c r="AD20" s="432"/>
      <c r="AE20" s="432"/>
      <c r="AF20" s="432"/>
      <c r="AG20" s="432"/>
      <c r="AH20" s="432"/>
      <c r="AI20" s="432"/>
      <c r="AJ20" s="432"/>
      <c r="AK20" s="432"/>
      <c r="AL20" s="432"/>
      <c r="AM20" s="432"/>
      <c r="AN20" s="432"/>
      <c r="AO20" s="432"/>
      <c r="AP20" s="432"/>
      <c r="AQ20" s="432"/>
      <c r="AR20" s="432"/>
      <c r="AS20" s="432"/>
      <c r="AT20" s="432"/>
      <c r="AU20" s="432"/>
      <c r="AV20" s="432"/>
      <c r="AW20" s="432"/>
      <c r="AX20" s="432"/>
      <c r="AY20" s="432"/>
      <c r="AZ20" s="432"/>
      <c r="BA20" s="432"/>
      <c r="BB20" s="432"/>
      <c r="BC20" s="432"/>
      <c r="BD20" s="432"/>
      <c r="BE20" s="432"/>
      <c r="BF20" s="432"/>
      <c r="BG20" s="433"/>
      <c r="BH20" s="15"/>
      <c r="BI20" s="428" t="s">
        <v>5</v>
      </c>
      <c r="BJ20" s="429"/>
      <c r="BK20" s="429"/>
      <c r="BL20" s="429"/>
      <c r="BM20" s="429"/>
      <c r="BN20" s="429"/>
      <c r="BO20" s="429"/>
      <c r="BP20" s="429"/>
      <c r="BQ20" s="429"/>
      <c r="BR20" s="429"/>
      <c r="BS20" s="430"/>
      <c r="BT20" s="428"/>
      <c r="BU20" s="429"/>
      <c r="BV20" s="429"/>
      <c r="BW20" s="429"/>
      <c r="BX20" s="429"/>
      <c r="BY20" s="429"/>
      <c r="BZ20" s="429"/>
      <c r="CA20" s="429"/>
      <c r="CB20" s="429"/>
      <c r="CC20" s="430"/>
      <c r="CD20" s="428"/>
      <c r="CE20" s="429"/>
      <c r="CF20" s="429"/>
      <c r="CG20" s="429"/>
      <c r="CH20" s="429"/>
      <c r="CI20" s="429"/>
      <c r="CJ20" s="429"/>
      <c r="CK20" s="429"/>
      <c r="CL20" s="429"/>
      <c r="CM20" s="430"/>
      <c r="CN20" s="440"/>
      <c r="CO20" s="441"/>
      <c r="CP20" s="441"/>
      <c r="CQ20" s="441"/>
      <c r="CR20" s="441"/>
      <c r="CS20" s="441"/>
      <c r="CT20" s="441"/>
      <c r="CU20" s="441"/>
      <c r="CV20" s="441"/>
      <c r="CW20" s="441"/>
      <c r="CX20" s="441"/>
      <c r="CY20" s="441"/>
      <c r="CZ20" s="441"/>
      <c r="DA20" s="441"/>
      <c r="DB20" s="441"/>
      <c r="DC20" s="441"/>
      <c r="DD20" s="442"/>
    </row>
    <row r="21" spans="1:108" ht="30" customHeight="1" thickBot="1" x14ac:dyDescent="0.25">
      <c r="A21" s="471">
        <v>37257</v>
      </c>
      <c r="B21" s="472"/>
      <c r="C21" s="472"/>
      <c r="D21" s="472"/>
      <c r="E21" s="472"/>
      <c r="F21" s="472"/>
      <c r="G21" s="472"/>
      <c r="H21" s="472"/>
      <c r="I21" s="473"/>
      <c r="J21" s="14"/>
      <c r="K21" s="431" t="s">
        <v>34</v>
      </c>
      <c r="L21" s="432"/>
      <c r="M21" s="432"/>
      <c r="N21" s="432"/>
      <c r="O21" s="432"/>
      <c r="P21" s="432"/>
      <c r="Q21" s="432"/>
      <c r="R21" s="432"/>
      <c r="S21" s="432"/>
      <c r="T21" s="432"/>
      <c r="U21" s="432"/>
      <c r="V21" s="432"/>
      <c r="W21" s="432"/>
      <c r="X21" s="432"/>
      <c r="Y21" s="432"/>
      <c r="Z21" s="432"/>
      <c r="AA21" s="432"/>
      <c r="AB21" s="432"/>
      <c r="AC21" s="432"/>
      <c r="AD21" s="432"/>
      <c r="AE21" s="432"/>
      <c r="AF21" s="432"/>
      <c r="AG21" s="432"/>
      <c r="AH21" s="432"/>
      <c r="AI21" s="432"/>
      <c r="AJ21" s="432"/>
      <c r="AK21" s="432"/>
      <c r="AL21" s="432"/>
      <c r="AM21" s="432"/>
      <c r="AN21" s="432"/>
      <c r="AO21" s="432"/>
      <c r="AP21" s="432"/>
      <c r="AQ21" s="432"/>
      <c r="AR21" s="432"/>
      <c r="AS21" s="432"/>
      <c r="AT21" s="432"/>
      <c r="AU21" s="432"/>
      <c r="AV21" s="432"/>
      <c r="AW21" s="432"/>
      <c r="AX21" s="432"/>
      <c r="AY21" s="432"/>
      <c r="AZ21" s="432"/>
      <c r="BA21" s="432"/>
      <c r="BB21" s="432"/>
      <c r="BC21" s="432"/>
      <c r="BD21" s="432"/>
      <c r="BE21" s="432"/>
      <c r="BF21" s="432"/>
      <c r="BG21" s="433"/>
      <c r="BH21" s="15"/>
      <c r="BI21" s="428" t="s">
        <v>5</v>
      </c>
      <c r="BJ21" s="429"/>
      <c r="BK21" s="429"/>
      <c r="BL21" s="429"/>
      <c r="BM21" s="429"/>
      <c r="BN21" s="429"/>
      <c r="BO21" s="429"/>
      <c r="BP21" s="429"/>
      <c r="BQ21" s="429"/>
      <c r="BR21" s="429"/>
      <c r="BS21" s="430"/>
      <c r="BT21" s="428"/>
      <c r="BU21" s="429"/>
      <c r="BV21" s="429"/>
      <c r="BW21" s="429"/>
      <c r="BX21" s="429"/>
      <c r="BY21" s="429"/>
      <c r="BZ21" s="429"/>
      <c r="CA21" s="429"/>
      <c r="CB21" s="429"/>
      <c r="CC21" s="430"/>
      <c r="CD21" s="428"/>
      <c r="CE21" s="429"/>
      <c r="CF21" s="429"/>
      <c r="CG21" s="429"/>
      <c r="CH21" s="429"/>
      <c r="CI21" s="429"/>
      <c r="CJ21" s="429"/>
      <c r="CK21" s="429"/>
      <c r="CL21" s="429"/>
      <c r="CM21" s="430"/>
      <c r="CN21" s="440"/>
      <c r="CO21" s="441"/>
      <c r="CP21" s="441"/>
      <c r="CQ21" s="441"/>
      <c r="CR21" s="441"/>
      <c r="CS21" s="441"/>
      <c r="CT21" s="441"/>
      <c r="CU21" s="441"/>
      <c r="CV21" s="441"/>
      <c r="CW21" s="441"/>
      <c r="CX21" s="441"/>
      <c r="CY21" s="441"/>
      <c r="CZ21" s="441"/>
      <c r="DA21" s="441"/>
      <c r="DB21" s="441"/>
      <c r="DC21" s="441"/>
      <c r="DD21" s="442"/>
    </row>
    <row r="22" spans="1:108" ht="15.75" thickBot="1" x14ac:dyDescent="0.25">
      <c r="A22" s="428" t="s">
        <v>38</v>
      </c>
      <c r="B22" s="429"/>
      <c r="C22" s="429"/>
      <c r="D22" s="429"/>
      <c r="E22" s="429"/>
      <c r="F22" s="429"/>
      <c r="G22" s="429"/>
      <c r="H22" s="429"/>
      <c r="I22" s="430"/>
      <c r="J22" s="14"/>
      <c r="K22" s="431" t="s">
        <v>13</v>
      </c>
      <c r="L22" s="432"/>
      <c r="M22" s="432"/>
      <c r="N22" s="432"/>
      <c r="O22" s="432"/>
      <c r="P22" s="432"/>
      <c r="Q22" s="432"/>
      <c r="R22" s="432"/>
      <c r="S22" s="432"/>
      <c r="T22" s="432"/>
      <c r="U22" s="432"/>
      <c r="V22" s="432"/>
      <c r="W22" s="432"/>
      <c r="X22" s="432"/>
      <c r="Y22" s="432"/>
      <c r="Z22" s="432"/>
      <c r="AA22" s="432"/>
      <c r="AB22" s="432"/>
      <c r="AC22" s="432"/>
      <c r="AD22" s="432"/>
      <c r="AE22" s="432"/>
      <c r="AF22" s="432"/>
      <c r="AG22" s="432"/>
      <c r="AH22" s="432"/>
      <c r="AI22" s="432"/>
      <c r="AJ22" s="432"/>
      <c r="AK22" s="432"/>
      <c r="AL22" s="432"/>
      <c r="AM22" s="432"/>
      <c r="AN22" s="432"/>
      <c r="AO22" s="432"/>
      <c r="AP22" s="432"/>
      <c r="AQ22" s="432"/>
      <c r="AR22" s="432"/>
      <c r="AS22" s="432"/>
      <c r="AT22" s="432"/>
      <c r="AU22" s="432"/>
      <c r="AV22" s="432"/>
      <c r="AW22" s="432"/>
      <c r="AX22" s="432"/>
      <c r="AY22" s="432"/>
      <c r="AZ22" s="432"/>
      <c r="BA22" s="432"/>
      <c r="BB22" s="432"/>
      <c r="BC22" s="432"/>
      <c r="BD22" s="432"/>
      <c r="BE22" s="432"/>
      <c r="BF22" s="432"/>
      <c r="BG22" s="433"/>
      <c r="BH22" s="15"/>
      <c r="BI22" s="428" t="s">
        <v>5</v>
      </c>
      <c r="BJ22" s="429"/>
      <c r="BK22" s="429"/>
      <c r="BL22" s="429"/>
      <c r="BM22" s="429"/>
      <c r="BN22" s="429"/>
      <c r="BO22" s="429"/>
      <c r="BP22" s="429"/>
      <c r="BQ22" s="429"/>
      <c r="BR22" s="429"/>
      <c r="BS22" s="430"/>
      <c r="BT22" s="428"/>
      <c r="BU22" s="429"/>
      <c r="BV22" s="429"/>
      <c r="BW22" s="429"/>
      <c r="BX22" s="429"/>
      <c r="BY22" s="429"/>
      <c r="BZ22" s="429"/>
      <c r="CA22" s="429"/>
      <c r="CB22" s="429"/>
      <c r="CC22" s="430"/>
      <c r="CD22" s="428"/>
      <c r="CE22" s="429"/>
      <c r="CF22" s="429"/>
      <c r="CG22" s="429"/>
      <c r="CH22" s="429"/>
      <c r="CI22" s="429"/>
      <c r="CJ22" s="429"/>
      <c r="CK22" s="429"/>
      <c r="CL22" s="429"/>
      <c r="CM22" s="430"/>
      <c r="CN22" s="440"/>
      <c r="CO22" s="441"/>
      <c r="CP22" s="441"/>
      <c r="CQ22" s="441"/>
      <c r="CR22" s="441"/>
      <c r="CS22" s="441"/>
      <c r="CT22" s="441"/>
      <c r="CU22" s="441"/>
      <c r="CV22" s="441"/>
      <c r="CW22" s="441"/>
      <c r="CX22" s="441"/>
      <c r="CY22" s="441"/>
      <c r="CZ22" s="441"/>
      <c r="DA22" s="441"/>
      <c r="DB22" s="441"/>
      <c r="DC22" s="441"/>
      <c r="DD22" s="442"/>
    </row>
    <row r="23" spans="1:108" ht="15.75" thickBot="1" x14ac:dyDescent="0.25">
      <c r="A23" s="471">
        <v>37622</v>
      </c>
      <c r="B23" s="472"/>
      <c r="C23" s="472"/>
      <c r="D23" s="472"/>
      <c r="E23" s="472"/>
      <c r="F23" s="472"/>
      <c r="G23" s="472"/>
      <c r="H23" s="472"/>
      <c r="I23" s="473"/>
      <c r="J23" s="14"/>
      <c r="K23" s="431" t="s">
        <v>146</v>
      </c>
      <c r="L23" s="432"/>
      <c r="M23" s="432"/>
      <c r="N23" s="432"/>
      <c r="O23" s="432"/>
      <c r="P23" s="432"/>
      <c r="Q23" s="432"/>
      <c r="R23" s="432"/>
      <c r="S23" s="432"/>
      <c r="T23" s="432"/>
      <c r="U23" s="432"/>
      <c r="V23" s="432"/>
      <c r="W23" s="432"/>
      <c r="X23" s="432"/>
      <c r="Y23" s="432"/>
      <c r="Z23" s="432"/>
      <c r="AA23" s="432"/>
      <c r="AB23" s="432"/>
      <c r="AC23" s="432"/>
      <c r="AD23" s="432"/>
      <c r="AE23" s="432"/>
      <c r="AF23" s="432"/>
      <c r="AG23" s="432"/>
      <c r="AH23" s="432"/>
      <c r="AI23" s="432"/>
      <c r="AJ23" s="432"/>
      <c r="AK23" s="432"/>
      <c r="AL23" s="432"/>
      <c r="AM23" s="432"/>
      <c r="AN23" s="432"/>
      <c r="AO23" s="432"/>
      <c r="AP23" s="432"/>
      <c r="AQ23" s="432"/>
      <c r="AR23" s="432"/>
      <c r="AS23" s="432"/>
      <c r="AT23" s="432"/>
      <c r="AU23" s="432"/>
      <c r="AV23" s="432"/>
      <c r="AW23" s="432"/>
      <c r="AX23" s="432"/>
      <c r="AY23" s="432"/>
      <c r="AZ23" s="432"/>
      <c r="BA23" s="432"/>
      <c r="BB23" s="432"/>
      <c r="BC23" s="432"/>
      <c r="BD23" s="432"/>
      <c r="BE23" s="432"/>
      <c r="BF23" s="432"/>
      <c r="BG23" s="433"/>
      <c r="BH23" s="15"/>
      <c r="BI23" s="428" t="s">
        <v>5</v>
      </c>
      <c r="BJ23" s="429"/>
      <c r="BK23" s="429"/>
      <c r="BL23" s="429"/>
      <c r="BM23" s="429"/>
      <c r="BN23" s="429"/>
      <c r="BO23" s="429"/>
      <c r="BP23" s="429"/>
      <c r="BQ23" s="429"/>
      <c r="BR23" s="429"/>
      <c r="BS23" s="430"/>
      <c r="BT23" s="428"/>
      <c r="BU23" s="429"/>
      <c r="BV23" s="429"/>
      <c r="BW23" s="429"/>
      <c r="BX23" s="429"/>
      <c r="BY23" s="429"/>
      <c r="BZ23" s="429"/>
      <c r="CA23" s="429"/>
      <c r="CB23" s="429"/>
      <c r="CC23" s="430"/>
      <c r="CD23" s="428"/>
      <c r="CE23" s="429"/>
      <c r="CF23" s="429"/>
      <c r="CG23" s="429"/>
      <c r="CH23" s="429"/>
      <c r="CI23" s="429"/>
      <c r="CJ23" s="429"/>
      <c r="CK23" s="429"/>
      <c r="CL23" s="429"/>
      <c r="CM23" s="430"/>
      <c r="CN23" s="440"/>
      <c r="CO23" s="441"/>
      <c r="CP23" s="441"/>
      <c r="CQ23" s="441"/>
      <c r="CR23" s="441"/>
      <c r="CS23" s="441"/>
      <c r="CT23" s="441"/>
      <c r="CU23" s="441"/>
      <c r="CV23" s="441"/>
      <c r="CW23" s="441"/>
      <c r="CX23" s="441"/>
      <c r="CY23" s="441"/>
      <c r="CZ23" s="441"/>
      <c r="DA23" s="441"/>
      <c r="DB23" s="441"/>
      <c r="DC23" s="441"/>
      <c r="DD23" s="442"/>
    </row>
    <row r="24" spans="1:108" ht="15.75" thickBot="1" x14ac:dyDescent="0.25">
      <c r="A24" s="428" t="s">
        <v>39</v>
      </c>
      <c r="B24" s="429"/>
      <c r="C24" s="429"/>
      <c r="D24" s="429"/>
      <c r="E24" s="429"/>
      <c r="F24" s="429"/>
      <c r="G24" s="429"/>
      <c r="H24" s="429"/>
      <c r="I24" s="430"/>
      <c r="J24" s="14"/>
      <c r="K24" s="431" t="s">
        <v>102</v>
      </c>
      <c r="L24" s="432"/>
      <c r="M24" s="432"/>
      <c r="N24" s="432"/>
      <c r="O24" s="432"/>
      <c r="P24" s="432"/>
      <c r="Q24" s="432"/>
      <c r="R24" s="432"/>
      <c r="S24" s="432"/>
      <c r="T24" s="432"/>
      <c r="U24" s="432"/>
      <c r="V24" s="432"/>
      <c r="W24" s="432"/>
      <c r="X24" s="432"/>
      <c r="Y24" s="432"/>
      <c r="Z24" s="432"/>
      <c r="AA24" s="432"/>
      <c r="AB24" s="432"/>
      <c r="AC24" s="432"/>
      <c r="AD24" s="432"/>
      <c r="AE24" s="432"/>
      <c r="AF24" s="432"/>
      <c r="AG24" s="432"/>
      <c r="AH24" s="432"/>
      <c r="AI24" s="432"/>
      <c r="AJ24" s="432"/>
      <c r="AK24" s="432"/>
      <c r="AL24" s="432"/>
      <c r="AM24" s="432"/>
      <c r="AN24" s="432"/>
      <c r="AO24" s="432"/>
      <c r="AP24" s="432"/>
      <c r="AQ24" s="432"/>
      <c r="AR24" s="432"/>
      <c r="AS24" s="432"/>
      <c r="AT24" s="432"/>
      <c r="AU24" s="432"/>
      <c r="AV24" s="432"/>
      <c r="AW24" s="432"/>
      <c r="AX24" s="432"/>
      <c r="AY24" s="432"/>
      <c r="AZ24" s="432"/>
      <c r="BA24" s="432"/>
      <c r="BB24" s="432"/>
      <c r="BC24" s="432"/>
      <c r="BD24" s="432"/>
      <c r="BE24" s="432"/>
      <c r="BF24" s="432"/>
      <c r="BG24" s="433"/>
      <c r="BH24" s="15"/>
      <c r="BI24" s="428" t="s">
        <v>5</v>
      </c>
      <c r="BJ24" s="429"/>
      <c r="BK24" s="429"/>
      <c r="BL24" s="429"/>
      <c r="BM24" s="429"/>
      <c r="BN24" s="429"/>
      <c r="BO24" s="429"/>
      <c r="BP24" s="429"/>
      <c r="BQ24" s="429"/>
      <c r="BR24" s="429"/>
      <c r="BS24" s="430"/>
      <c r="BT24" s="428"/>
      <c r="BU24" s="429"/>
      <c r="BV24" s="429"/>
      <c r="BW24" s="429"/>
      <c r="BX24" s="429"/>
      <c r="BY24" s="429"/>
      <c r="BZ24" s="429"/>
      <c r="CA24" s="429"/>
      <c r="CB24" s="429"/>
      <c r="CC24" s="430"/>
      <c r="CD24" s="428"/>
      <c r="CE24" s="429"/>
      <c r="CF24" s="429"/>
      <c r="CG24" s="429"/>
      <c r="CH24" s="429"/>
      <c r="CI24" s="429"/>
      <c r="CJ24" s="429"/>
      <c r="CK24" s="429"/>
      <c r="CL24" s="429"/>
      <c r="CM24" s="430"/>
      <c r="CN24" s="440"/>
      <c r="CO24" s="441"/>
      <c r="CP24" s="441"/>
      <c r="CQ24" s="441"/>
      <c r="CR24" s="441"/>
      <c r="CS24" s="441"/>
      <c r="CT24" s="441"/>
      <c r="CU24" s="441"/>
      <c r="CV24" s="441"/>
      <c r="CW24" s="441"/>
      <c r="CX24" s="441"/>
      <c r="CY24" s="441"/>
      <c r="CZ24" s="441"/>
      <c r="DA24" s="441"/>
      <c r="DB24" s="441"/>
      <c r="DC24" s="441"/>
      <c r="DD24" s="442"/>
    </row>
    <row r="25" spans="1:108" ht="15.75" thickBot="1" x14ac:dyDescent="0.25">
      <c r="A25" s="428" t="s">
        <v>41</v>
      </c>
      <c r="B25" s="429"/>
      <c r="C25" s="429"/>
      <c r="D25" s="429"/>
      <c r="E25" s="429"/>
      <c r="F25" s="429"/>
      <c r="G25" s="429"/>
      <c r="H25" s="429"/>
      <c r="I25" s="430"/>
      <c r="J25" s="14"/>
      <c r="K25" s="431" t="s">
        <v>40</v>
      </c>
      <c r="L25" s="432"/>
      <c r="M25" s="432"/>
      <c r="N25" s="432"/>
      <c r="O25" s="432"/>
      <c r="P25" s="432"/>
      <c r="Q25" s="432"/>
      <c r="R25" s="432"/>
      <c r="S25" s="432"/>
      <c r="T25" s="432"/>
      <c r="U25" s="432"/>
      <c r="V25" s="432"/>
      <c r="W25" s="432"/>
      <c r="X25" s="432"/>
      <c r="Y25" s="432"/>
      <c r="Z25" s="432"/>
      <c r="AA25" s="432"/>
      <c r="AB25" s="432"/>
      <c r="AC25" s="432"/>
      <c r="AD25" s="432"/>
      <c r="AE25" s="432"/>
      <c r="AF25" s="432"/>
      <c r="AG25" s="432"/>
      <c r="AH25" s="432"/>
      <c r="AI25" s="432"/>
      <c r="AJ25" s="432"/>
      <c r="AK25" s="432"/>
      <c r="AL25" s="432"/>
      <c r="AM25" s="432"/>
      <c r="AN25" s="432"/>
      <c r="AO25" s="432"/>
      <c r="AP25" s="432"/>
      <c r="AQ25" s="432"/>
      <c r="AR25" s="432"/>
      <c r="AS25" s="432"/>
      <c r="AT25" s="432"/>
      <c r="AU25" s="432"/>
      <c r="AV25" s="432"/>
      <c r="AW25" s="432"/>
      <c r="AX25" s="432"/>
      <c r="AY25" s="432"/>
      <c r="AZ25" s="432"/>
      <c r="BA25" s="432"/>
      <c r="BB25" s="432"/>
      <c r="BC25" s="432"/>
      <c r="BD25" s="432"/>
      <c r="BE25" s="432"/>
      <c r="BF25" s="432"/>
      <c r="BG25" s="433"/>
      <c r="BH25" s="15"/>
      <c r="BI25" s="428" t="s">
        <v>5</v>
      </c>
      <c r="BJ25" s="429"/>
      <c r="BK25" s="429"/>
      <c r="BL25" s="429"/>
      <c r="BM25" s="429"/>
      <c r="BN25" s="429"/>
      <c r="BO25" s="429"/>
      <c r="BP25" s="429"/>
      <c r="BQ25" s="429"/>
      <c r="BR25" s="429"/>
      <c r="BS25" s="430"/>
      <c r="BT25" s="428"/>
      <c r="BU25" s="429"/>
      <c r="BV25" s="429"/>
      <c r="BW25" s="429"/>
      <c r="BX25" s="429"/>
      <c r="BY25" s="429"/>
      <c r="BZ25" s="429"/>
      <c r="CA25" s="429"/>
      <c r="CB25" s="429"/>
      <c r="CC25" s="430"/>
      <c r="CD25" s="428"/>
      <c r="CE25" s="429"/>
      <c r="CF25" s="429"/>
      <c r="CG25" s="429"/>
      <c r="CH25" s="429"/>
      <c r="CI25" s="429"/>
      <c r="CJ25" s="429"/>
      <c r="CK25" s="429"/>
      <c r="CL25" s="429"/>
      <c r="CM25" s="430"/>
      <c r="CN25" s="440"/>
      <c r="CO25" s="441"/>
      <c r="CP25" s="441"/>
      <c r="CQ25" s="441"/>
      <c r="CR25" s="441"/>
      <c r="CS25" s="441"/>
      <c r="CT25" s="441"/>
      <c r="CU25" s="441"/>
      <c r="CV25" s="441"/>
      <c r="CW25" s="441"/>
      <c r="CX25" s="441"/>
      <c r="CY25" s="441"/>
      <c r="CZ25" s="441"/>
      <c r="DA25" s="441"/>
      <c r="DB25" s="441"/>
      <c r="DC25" s="441"/>
      <c r="DD25" s="442"/>
    </row>
    <row r="26" spans="1:108" ht="15.75" thickBot="1" x14ac:dyDescent="0.25">
      <c r="A26" s="428" t="s">
        <v>103</v>
      </c>
      <c r="B26" s="429"/>
      <c r="C26" s="429"/>
      <c r="D26" s="429"/>
      <c r="E26" s="429"/>
      <c r="F26" s="429"/>
      <c r="G26" s="429"/>
      <c r="H26" s="429"/>
      <c r="I26" s="430"/>
      <c r="J26" s="14"/>
      <c r="K26" s="431" t="s">
        <v>147</v>
      </c>
      <c r="L26" s="432"/>
      <c r="M26" s="432"/>
      <c r="N26" s="432"/>
      <c r="O26" s="432"/>
      <c r="P26" s="432"/>
      <c r="Q26" s="432"/>
      <c r="R26" s="432"/>
      <c r="S26" s="432"/>
      <c r="T26" s="432"/>
      <c r="U26" s="432"/>
      <c r="V26" s="432"/>
      <c r="W26" s="432"/>
      <c r="X26" s="432"/>
      <c r="Y26" s="432"/>
      <c r="Z26" s="432"/>
      <c r="AA26" s="432"/>
      <c r="AB26" s="432"/>
      <c r="AC26" s="432"/>
      <c r="AD26" s="432"/>
      <c r="AE26" s="432"/>
      <c r="AF26" s="432"/>
      <c r="AG26" s="432"/>
      <c r="AH26" s="432"/>
      <c r="AI26" s="432"/>
      <c r="AJ26" s="432"/>
      <c r="AK26" s="432"/>
      <c r="AL26" s="432"/>
      <c r="AM26" s="432"/>
      <c r="AN26" s="432"/>
      <c r="AO26" s="432"/>
      <c r="AP26" s="432"/>
      <c r="AQ26" s="432"/>
      <c r="AR26" s="432"/>
      <c r="AS26" s="432"/>
      <c r="AT26" s="432"/>
      <c r="AU26" s="432"/>
      <c r="AV26" s="432"/>
      <c r="AW26" s="432"/>
      <c r="AX26" s="432"/>
      <c r="AY26" s="432"/>
      <c r="AZ26" s="432"/>
      <c r="BA26" s="432"/>
      <c r="BB26" s="432"/>
      <c r="BC26" s="432"/>
      <c r="BD26" s="432"/>
      <c r="BE26" s="432"/>
      <c r="BF26" s="432"/>
      <c r="BG26" s="433"/>
      <c r="BH26" s="15"/>
      <c r="BI26" s="428" t="s">
        <v>5</v>
      </c>
      <c r="BJ26" s="429"/>
      <c r="BK26" s="429"/>
      <c r="BL26" s="429"/>
      <c r="BM26" s="429"/>
      <c r="BN26" s="429"/>
      <c r="BO26" s="429"/>
      <c r="BP26" s="429"/>
      <c r="BQ26" s="429"/>
      <c r="BR26" s="429"/>
      <c r="BS26" s="430"/>
      <c r="BT26" s="428"/>
      <c r="BU26" s="429"/>
      <c r="BV26" s="429"/>
      <c r="BW26" s="429"/>
      <c r="BX26" s="429"/>
      <c r="BY26" s="429"/>
      <c r="BZ26" s="429"/>
      <c r="CA26" s="429"/>
      <c r="CB26" s="429"/>
      <c r="CC26" s="430"/>
      <c r="CD26" s="428"/>
      <c r="CE26" s="429"/>
      <c r="CF26" s="429"/>
      <c r="CG26" s="429"/>
      <c r="CH26" s="429"/>
      <c r="CI26" s="429"/>
      <c r="CJ26" s="429"/>
      <c r="CK26" s="429"/>
      <c r="CL26" s="429"/>
      <c r="CM26" s="430"/>
      <c r="CN26" s="440"/>
      <c r="CO26" s="441"/>
      <c r="CP26" s="441"/>
      <c r="CQ26" s="441"/>
      <c r="CR26" s="441"/>
      <c r="CS26" s="441"/>
      <c r="CT26" s="441"/>
      <c r="CU26" s="441"/>
      <c r="CV26" s="441"/>
      <c r="CW26" s="441"/>
      <c r="CX26" s="441"/>
      <c r="CY26" s="441"/>
      <c r="CZ26" s="441"/>
      <c r="DA26" s="441"/>
      <c r="DB26" s="441"/>
      <c r="DC26" s="441"/>
      <c r="DD26" s="442"/>
    </row>
    <row r="27" spans="1:108" ht="15.75" thickBot="1" x14ac:dyDescent="0.25">
      <c r="A27" s="428" t="s">
        <v>148</v>
      </c>
      <c r="B27" s="429"/>
      <c r="C27" s="429"/>
      <c r="D27" s="429"/>
      <c r="E27" s="429"/>
      <c r="F27" s="429"/>
      <c r="G27" s="429"/>
      <c r="H27" s="429"/>
      <c r="I27" s="430"/>
      <c r="J27" s="14"/>
      <c r="K27" s="431" t="s">
        <v>149</v>
      </c>
      <c r="L27" s="432"/>
      <c r="M27" s="432"/>
      <c r="N27" s="432"/>
      <c r="O27" s="432"/>
      <c r="P27" s="432"/>
      <c r="Q27" s="432"/>
      <c r="R27" s="432"/>
      <c r="S27" s="432"/>
      <c r="T27" s="432"/>
      <c r="U27" s="432"/>
      <c r="V27" s="432"/>
      <c r="W27" s="432"/>
      <c r="X27" s="432"/>
      <c r="Y27" s="432"/>
      <c r="Z27" s="432"/>
      <c r="AA27" s="432"/>
      <c r="AB27" s="432"/>
      <c r="AC27" s="432"/>
      <c r="AD27" s="432"/>
      <c r="AE27" s="432"/>
      <c r="AF27" s="432"/>
      <c r="AG27" s="432"/>
      <c r="AH27" s="432"/>
      <c r="AI27" s="432"/>
      <c r="AJ27" s="432"/>
      <c r="AK27" s="432"/>
      <c r="AL27" s="432"/>
      <c r="AM27" s="432"/>
      <c r="AN27" s="432"/>
      <c r="AO27" s="432"/>
      <c r="AP27" s="432"/>
      <c r="AQ27" s="432"/>
      <c r="AR27" s="432"/>
      <c r="AS27" s="432"/>
      <c r="AT27" s="432"/>
      <c r="AU27" s="432"/>
      <c r="AV27" s="432"/>
      <c r="AW27" s="432"/>
      <c r="AX27" s="432"/>
      <c r="AY27" s="432"/>
      <c r="AZ27" s="432"/>
      <c r="BA27" s="432"/>
      <c r="BB27" s="432"/>
      <c r="BC27" s="432"/>
      <c r="BD27" s="432"/>
      <c r="BE27" s="432"/>
      <c r="BF27" s="432"/>
      <c r="BG27" s="433"/>
      <c r="BH27" s="15"/>
      <c r="BI27" s="428" t="s">
        <v>5</v>
      </c>
      <c r="BJ27" s="429"/>
      <c r="BK27" s="429"/>
      <c r="BL27" s="429"/>
      <c r="BM27" s="429"/>
      <c r="BN27" s="429"/>
      <c r="BO27" s="429"/>
      <c r="BP27" s="429"/>
      <c r="BQ27" s="429"/>
      <c r="BR27" s="429"/>
      <c r="BS27" s="430"/>
      <c r="BT27" s="428"/>
      <c r="BU27" s="429"/>
      <c r="BV27" s="429"/>
      <c r="BW27" s="429"/>
      <c r="BX27" s="429"/>
      <c r="BY27" s="429"/>
      <c r="BZ27" s="429"/>
      <c r="CA27" s="429"/>
      <c r="CB27" s="429"/>
      <c r="CC27" s="430"/>
      <c r="CD27" s="428"/>
      <c r="CE27" s="429"/>
      <c r="CF27" s="429"/>
      <c r="CG27" s="429"/>
      <c r="CH27" s="429"/>
      <c r="CI27" s="429"/>
      <c r="CJ27" s="429"/>
      <c r="CK27" s="429"/>
      <c r="CL27" s="429"/>
      <c r="CM27" s="430"/>
      <c r="CN27" s="440"/>
      <c r="CO27" s="441"/>
      <c r="CP27" s="441"/>
      <c r="CQ27" s="441"/>
      <c r="CR27" s="441"/>
      <c r="CS27" s="441"/>
      <c r="CT27" s="441"/>
      <c r="CU27" s="441"/>
      <c r="CV27" s="441"/>
      <c r="CW27" s="441"/>
      <c r="CX27" s="441"/>
      <c r="CY27" s="441"/>
      <c r="CZ27" s="441"/>
      <c r="DA27" s="441"/>
      <c r="DB27" s="441"/>
      <c r="DC27" s="441"/>
      <c r="DD27" s="442"/>
    </row>
    <row r="28" spans="1:108" ht="15.75" thickBot="1" x14ac:dyDescent="0.25">
      <c r="A28" s="428" t="s">
        <v>150</v>
      </c>
      <c r="B28" s="429"/>
      <c r="C28" s="429"/>
      <c r="D28" s="429"/>
      <c r="E28" s="429"/>
      <c r="F28" s="429"/>
      <c r="G28" s="429"/>
      <c r="H28" s="429"/>
      <c r="I28" s="430"/>
      <c r="J28" s="14"/>
      <c r="K28" s="431" t="s">
        <v>151</v>
      </c>
      <c r="L28" s="432"/>
      <c r="M28" s="432"/>
      <c r="N28" s="432"/>
      <c r="O28" s="432"/>
      <c r="P28" s="432"/>
      <c r="Q28" s="432"/>
      <c r="R28" s="432"/>
      <c r="S28" s="432"/>
      <c r="T28" s="432"/>
      <c r="U28" s="432"/>
      <c r="V28" s="432"/>
      <c r="W28" s="432"/>
      <c r="X28" s="432"/>
      <c r="Y28" s="432"/>
      <c r="Z28" s="432"/>
      <c r="AA28" s="432"/>
      <c r="AB28" s="432"/>
      <c r="AC28" s="432"/>
      <c r="AD28" s="432"/>
      <c r="AE28" s="432"/>
      <c r="AF28" s="432"/>
      <c r="AG28" s="432"/>
      <c r="AH28" s="432"/>
      <c r="AI28" s="432"/>
      <c r="AJ28" s="432"/>
      <c r="AK28" s="432"/>
      <c r="AL28" s="432"/>
      <c r="AM28" s="432"/>
      <c r="AN28" s="432"/>
      <c r="AO28" s="432"/>
      <c r="AP28" s="432"/>
      <c r="AQ28" s="432"/>
      <c r="AR28" s="432"/>
      <c r="AS28" s="432"/>
      <c r="AT28" s="432"/>
      <c r="AU28" s="432"/>
      <c r="AV28" s="432"/>
      <c r="AW28" s="432"/>
      <c r="AX28" s="432"/>
      <c r="AY28" s="432"/>
      <c r="AZ28" s="432"/>
      <c r="BA28" s="432"/>
      <c r="BB28" s="432"/>
      <c r="BC28" s="432"/>
      <c r="BD28" s="432"/>
      <c r="BE28" s="432"/>
      <c r="BF28" s="432"/>
      <c r="BG28" s="433"/>
      <c r="BH28" s="15"/>
      <c r="BI28" s="428" t="s">
        <v>5</v>
      </c>
      <c r="BJ28" s="429"/>
      <c r="BK28" s="429"/>
      <c r="BL28" s="429"/>
      <c r="BM28" s="429"/>
      <c r="BN28" s="429"/>
      <c r="BO28" s="429"/>
      <c r="BP28" s="429"/>
      <c r="BQ28" s="429"/>
      <c r="BR28" s="429"/>
      <c r="BS28" s="430"/>
      <c r="BT28" s="428"/>
      <c r="BU28" s="429"/>
      <c r="BV28" s="429"/>
      <c r="BW28" s="429"/>
      <c r="BX28" s="429"/>
      <c r="BY28" s="429"/>
      <c r="BZ28" s="429"/>
      <c r="CA28" s="429"/>
      <c r="CB28" s="429"/>
      <c r="CC28" s="430"/>
      <c r="CD28" s="428"/>
      <c r="CE28" s="429"/>
      <c r="CF28" s="429"/>
      <c r="CG28" s="429"/>
      <c r="CH28" s="429"/>
      <c r="CI28" s="429"/>
      <c r="CJ28" s="429"/>
      <c r="CK28" s="429"/>
      <c r="CL28" s="429"/>
      <c r="CM28" s="430"/>
      <c r="CN28" s="440"/>
      <c r="CO28" s="441"/>
      <c r="CP28" s="441"/>
      <c r="CQ28" s="441"/>
      <c r="CR28" s="441"/>
      <c r="CS28" s="441"/>
      <c r="CT28" s="441"/>
      <c r="CU28" s="441"/>
      <c r="CV28" s="441"/>
      <c r="CW28" s="441"/>
      <c r="CX28" s="441"/>
      <c r="CY28" s="441"/>
      <c r="CZ28" s="441"/>
      <c r="DA28" s="441"/>
      <c r="DB28" s="441"/>
      <c r="DC28" s="441"/>
      <c r="DD28" s="442"/>
    </row>
    <row r="29" spans="1:108" ht="15.75" thickBot="1" x14ac:dyDescent="0.25">
      <c r="A29" s="428" t="s">
        <v>152</v>
      </c>
      <c r="B29" s="429"/>
      <c r="C29" s="429"/>
      <c r="D29" s="429"/>
      <c r="E29" s="429"/>
      <c r="F29" s="429"/>
      <c r="G29" s="429"/>
      <c r="H29" s="429"/>
      <c r="I29" s="430"/>
      <c r="J29" s="14"/>
      <c r="K29" s="431" t="s">
        <v>153</v>
      </c>
      <c r="L29" s="432"/>
      <c r="M29" s="432"/>
      <c r="N29" s="432"/>
      <c r="O29" s="432"/>
      <c r="P29" s="432"/>
      <c r="Q29" s="432"/>
      <c r="R29" s="432"/>
      <c r="S29" s="432"/>
      <c r="T29" s="432"/>
      <c r="U29" s="432"/>
      <c r="V29" s="432"/>
      <c r="W29" s="432"/>
      <c r="X29" s="432"/>
      <c r="Y29" s="432"/>
      <c r="Z29" s="432"/>
      <c r="AA29" s="432"/>
      <c r="AB29" s="432"/>
      <c r="AC29" s="432"/>
      <c r="AD29" s="432"/>
      <c r="AE29" s="432"/>
      <c r="AF29" s="432"/>
      <c r="AG29" s="432"/>
      <c r="AH29" s="432"/>
      <c r="AI29" s="432"/>
      <c r="AJ29" s="432"/>
      <c r="AK29" s="432"/>
      <c r="AL29" s="432"/>
      <c r="AM29" s="432"/>
      <c r="AN29" s="432"/>
      <c r="AO29" s="432"/>
      <c r="AP29" s="432"/>
      <c r="AQ29" s="432"/>
      <c r="AR29" s="432"/>
      <c r="AS29" s="432"/>
      <c r="AT29" s="432"/>
      <c r="AU29" s="432"/>
      <c r="AV29" s="432"/>
      <c r="AW29" s="432"/>
      <c r="AX29" s="432"/>
      <c r="AY29" s="432"/>
      <c r="AZ29" s="432"/>
      <c r="BA29" s="432"/>
      <c r="BB29" s="432"/>
      <c r="BC29" s="432"/>
      <c r="BD29" s="432"/>
      <c r="BE29" s="432"/>
      <c r="BF29" s="432"/>
      <c r="BG29" s="433"/>
      <c r="BH29" s="15"/>
      <c r="BI29" s="428" t="s">
        <v>5</v>
      </c>
      <c r="BJ29" s="429"/>
      <c r="BK29" s="429"/>
      <c r="BL29" s="429"/>
      <c r="BM29" s="429"/>
      <c r="BN29" s="429"/>
      <c r="BO29" s="429"/>
      <c r="BP29" s="429"/>
      <c r="BQ29" s="429"/>
      <c r="BR29" s="429"/>
      <c r="BS29" s="430"/>
      <c r="BT29" s="428"/>
      <c r="BU29" s="429"/>
      <c r="BV29" s="429"/>
      <c r="BW29" s="429"/>
      <c r="BX29" s="429"/>
      <c r="BY29" s="429"/>
      <c r="BZ29" s="429"/>
      <c r="CA29" s="429"/>
      <c r="CB29" s="429"/>
      <c r="CC29" s="430"/>
      <c r="CD29" s="428"/>
      <c r="CE29" s="429"/>
      <c r="CF29" s="429"/>
      <c r="CG29" s="429"/>
      <c r="CH29" s="429"/>
      <c r="CI29" s="429"/>
      <c r="CJ29" s="429"/>
      <c r="CK29" s="429"/>
      <c r="CL29" s="429"/>
      <c r="CM29" s="430"/>
      <c r="CN29" s="440"/>
      <c r="CO29" s="441"/>
      <c r="CP29" s="441"/>
      <c r="CQ29" s="441"/>
      <c r="CR29" s="441"/>
      <c r="CS29" s="441"/>
      <c r="CT29" s="441"/>
      <c r="CU29" s="441"/>
      <c r="CV29" s="441"/>
      <c r="CW29" s="441"/>
      <c r="CX29" s="441"/>
      <c r="CY29" s="441"/>
      <c r="CZ29" s="441"/>
      <c r="DA29" s="441"/>
      <c r="DB29" s="441"/>
      <c r="DC29" s="441"/>
      <c r="DD29" s="442"/>
    </row>
    <row r="30" spans="1:108" ht="15.75" thickBot="1" x14ac:dyDescent="0.25">
      <c r="A30" s="428" t="s">
        <v>154</v>
      </c>
      <c r="B30" s="429"/>
      <c r="C30" s="429"/>
      <c r="D30" s="429"/>
      <c r="E30" s="429"/>
      <c r="F30" s="429"/>
      <c r="G30" s="429"/>
      <c r="H30" s="429"/>
      <c r="I30" s="430"/>
      <c r="J30" s="14"/>
      <c r="K30" s="431" t="s">
        <v>155</v>
      </c>
      <c r="L30" s="432"/>
      <c r="M30" s="432"/>
      <c r="N30" s="432"/>
      <c r="O30" s="432"/>
      <c r="P30" s="432"/>
      <c r="Q30" s="432"/>
      <c r="R30" s="432"/>
      <c r="S30" s="432"/>
      <c r="T30" s="432"/>
      <c r="U30" s="432"/>
      <c r="V30" s="432"/>
      <c r="W30" s="432"/>
      <c r="X30" s="432"/>
      <c r="Y30" s="432"/>
      <c r="Z30" s="432"/>
      <c r="AA30" s="432"/>
      <c r="AB30" s="432"/>
      <c r="AC30" s="432"/>
      <c r="AD30" s="432"/>
      <c r="AE30" s="432"/>
      <c r="AF30" s="432"/>
      <c r="AG30" s="432"/>
      <c r="AH30" s="432"/>
      <c r="AI30" s="432"/>
      <c r="AJ30" s="432"/>
      <c r="AK30" s="432"/>
      <c r="AL30" s="432"/>
      <c r="AM30" s="432"/>
      <c r="AN30" s="432"/>
      <c r="AO30" s="432"/>
      <c r="AP30" s="432"/>
      <c r="AQ30" s="432"/>
      <c r="AR30" s="432"/>
      <c r="AS30" s="432"/>
      <c r="AT30" s="432"/>
      <c r="AU30" s="432"/>
      <c r="AV30" s="432"/>
      <c r="AW30" s="432"/>
      <c r="AX30" s="432"/>
      <c r="AY30" s="432"/>
      <c r="AZ30" s="432"/>
      <c r="BA30" s="432"/>
      <c r="BB30" s="432"/>
      <c r="BC30" s="432"/>
      <c r="BD30" s="432"/>
      <c r="BE30" s="432"/>
      <c r="BF30" s="432"/>
      <c r="BG30" s="433"/>
      <c r="BH30" s="15"/>
      <c r="BI30" s="428" t="s">
        <v>5</v>
      </c>
      <c r="BJ30" s="429"/>
      <c r="BK30" s="429"/>
      <c r="BL30" s="429"/>
      <c r="BM30" s="429"/>
      <c r="BN30" s="429"/>
      <c r="BO30" s="429"/>
      <c r="BP30" s="429"/>
      <c r="BQ30" s="429"/>
      <c r="BR30" s="429"/>
      <c r="BS30" s="430"/>
      <c r="BT30" s="428"/>
      <c r="BU30" s="429"/>
      <c r="BV30" s="429"/>
      <c r="BW30" s="429"/>
      <c r="BX30" s="429"/>
      <c r="BY30" s="429"/>
      <c r="BZ30" s="429"/>
      <c r="CA30" s="429"/>
      <c r="CB30" s="429"/>
      <c r="CC30" s="430"/>
      <c r="CD30" s="428"/>
      <c r="CE30" s="429"/>
      <c r="CF30" s="429"/>
      <c r="CG30" s="429"/>
      <c r="CH30" s="429"/>
      <c r="CI30" s="429"/>
      <c r="CJ30" s="429"/>
      <c r="CK30" s="429"/>
      <c r="CL30" s="429"/>
      <c r="CM30" s="430"/>
      <c r="CN30" s="440"/>
      <c r="CO30" s="441"/>
      <c r="CP30" s="441"/>
      <c r="CQ30" s="441"/>
      <c r="CR30" s="441"/>
      <c r="CS30" s="441"/>
      <c r="CT30" s="441"/>
      <c r="CU30" s="441"/>
      <c r="CV30" s="441"/>
      <c r="CW30" s="441"/>
      <c r="CX30" s="441"/>
      <c r="CY30" s="441"/>
      <c r="CZ30" s="441"/>
      <c r="DA30" s="441"/>
      <c r="DB30" s="441"/>
      <c r="DC30" s="441"/>
      <c r="DD30" s="442"/>
    </row>
    <row r="31" spans="1:108" ht="15.75" thickBot="1" x14ac:dyDescent="0.25">
      <c r="A31" s="428" t="s">
        <v>156</v>
      </c>
      <c r="B31" s="429"/>
      <c r="C31" s="429"/>
      <c r="D31" s="429"/>
      <c r="E31" s="429"/>
      <c r="F31" s="429"/>
      <c r="G31" s="429"/>
      <c r="H31" s="429"/>
      <c r="I31" s="430"/>
      <c r="J31" s="14"/>
      <c r="K31" s="431" t="s">
        <v>157</v>
      </c>
      <c r="L31" s="432"/>
      <c r="M31" s="432"/>
      <c r="N31" s="432"/>
      <c r="O31" s="432"/>
      <c r="P31" s="432"/>
      <c r="Q31" s="432"/>
      <c r="R31" s="432"/>
      <c r="S31" s="432"/>
      <c r="T31" s="432"/>
      <c r="U31" s="432"/>
      <c r="V31" s="432"/>
      <c r="W31" s="432"/>
      <c r="X31" s="432"/>
      <c r="Y31" s="432"/>
      <c r="Z31" s="432"/>
      <c r="AA31" s="432"/>
      <c r="AB31" s="432"/>
      <c r="AC31" s="432"/>
      <c r="AD31" s="432"/>
      <c r="AE31" s="432"/>
      <c r="AF31" s="432"/>
      <c r="AG31" s="432"/>
      <c r="AH31" s="432"/>
      <c r="AI31" s="432"/>
      <c r="AJ31" s="432"/>
      <c r="AK31" s="432"/>
      <c r="AL31" s="432"/>
      <c r="AM31" s="432"/>
      <c r="AN31" s="432"/>
      <c r="AO31" s="432"/>
      <c r="AP31" s="432"/>
      <c r="AQ31" s="432"/>
      <c r="AR31" s="432"/>
      <c r="AS31" s="432"/>
      <c r="AT31" s="432"/>
      <c r="AU31" s="432"/>
      <c r="AV31" s="432"/>
      <c r="AW31" s="432"/>
      <c r="AX31" s="432"/>
      <c r="AY31" s="432"/>
      <c r="AZ31" s="432"/>
      <c r="BA31" s="432"/>
      <c r="BB31" s="432"/>
      <c r="BC31" s="432"/>
      <c r="BD31" s="432"/>
      <c r="BE31" s="432"/>
      <c r="BF31" s="432"/>
      <c r="BG31" s="433"/>
      <c r="BH31" s="15"/>
      <c r="BI31" s="428" t="s">
        <v>5</v>
      </c>
      <c r="BJ31" s="429"/>
      <c r="BK31" s="429"/>
      <c r="BL31" s="429"/>
      <c r="BM31" s="429"/>
      <c r="BN31" s="429"/>
      <c r="BO31" s="429"/>
      <c r="BP31" s="429"/>
      <c r="BQ31" s="429"/>
      <c r="BR31" s="429"/>
      <c r="BS31" s="430"/>
      <c r="BT31" s="428"/>
      <c r="BU31" s="429"/>
      <c r="BV31" s="429"/>
      <c r="BW31" s="429"/>
      <c r="BX31" s="429"/>
      <c r="BY31" s="429"/>
      <c r="BZ31" s="429"/>
      <c r="CA31" s="429"/>
      <c r="CB31" s="429"/>
      <c r="CC31" s="430"/>
      <c r="CD31" s="428"/>
      <c r="CE31" s="429"/>
      <c r="CF31" s="429"/>
      <c r="CG31" s="429"/>
      <c r="CH31" s="429"/>
      <c r="CI31" s="429"/>
      <c r="CJ31" s="429"/>
      <c r="CK31" s="429"/>
      <c r="CL31" s="429"/>
      <c r="CM31" s="430"/>
      <c r="CN31" s="440"/>
      <c r="CO31" s="441"/>
      <c r="CP31" s="441"/>
      <c r="CQ31" s="441"/>
      <c r="CR31" s="441"/>
      <c r="CS31" s="441"/>
      <c r="CT31" s="441"/>
      <c r="CU31" s="441"/>
      <c r="CV31" s="441"/>
      <c r="CW31" s="441"/>
      <c r="CX31" s="441"/>
      <c r="CY31" s="441"/>
      <c r="CZ31" s="441"/>
      <c r="DA31" s="441"/>
      <c r="DB31" s="441"/>
      <c r="DC31" s="441"/>
      <c r="DD31" s="442"/>
    </row>
    <row r="32" spans="1:108" ht="15.75" thickBot="1" x14ac:dyDescent="0.25">
      <c r="A32" s="428" t="s">
        <v>158</v>
      </c>
      <c r="B32" s="429"/>
      <c r="C32" s="429"/>
      <c r="D32" s="429"/>
      <c r="E32" s="429"/>
      <c r="F32" s="429"/>
      <c r="G32" s="429"/>
      <c r="H32" s="429"/>
      <c r="I32" s="430"/>
      <c r="J32" s="14"/>
      <c r="K32" s="431" t="s">
        <v>159</v>
      </c>
      <c r="L32" s="432"/>
      <c r="M32" s="432"/>
      <c r="N32" s="432"/>
      <c r="O32" s="432"/>
      <c r="P32" s="432"/>
      <c r="Q32" s="432"/>
      <c r="R32" s="432"/>
      <c r="S32" s="432"/>
      <c r="T32" s="432"/>
      <c r="U32" s="432"/>
      <c r="V32" s="432"/>
      <c r="W32" s="432"/>
      <c r="X32" s="432"/>
      <c r="Y32" s="432"/>
      <c r="Z32" s="432"/>
      <c r="AA32" s="432"/>
      <c r="AB32" s="432"/>
      <c r="AC32" s="432"/>
      <c r="AD32" s="432"/>
      <c r="AE32" s="432"/>
      <c r="AF32" s="432"/>
      <c r="AG32" s="432"/>
      <c r="AH32" s="432"/>
      <c r="AI32" s="432"/>
      <c r="AJ32" s="432"/>
      <c r="AK32" s="432"/>
      <c r="AL32" s="432"/>
      <c r="AM32" s="432"/>
      <c r="AN32" s="432"/>
      <c r="AO32" s="432"/>
      <c r="AP32" s="432"/>
      <c r="AQ32" s="432"/>
      <c r="AR32" s="432"/>
      <c r="AS32" s="432"/>
      <c r="AT32" s="432"/>
      <c r="AU32" s="432"/>
      <c r="AV32" s="432"/>
      <c r="AW32" s="432"/>
      <c r="AX32" s="432"/>
      <c r="AY32" s="432"/>
      <c r="AZ32" s="432"/>
      <c r="BA32" s="432"/>
      <c r="BB32" s="432"/>
      <c r="BC32" s="432"/>
      <c r="BD32" s="432"/>
      <c r="BE32" s="432"/>
      <c r="BF32" s="432"/>
      <c r="BG32" s="433"/>
      <c r="BH32" s="15"/>
      <c r="BI32" s="428" t="s">
        <v>5</v>
      </c>
      <c r="BJ32" s="429"/>
      <c r="BK32" s="429"/>
      <c r="BL32" s="429"/>
      <c r="BM32" s="429"/>
      <c r="BN32" s="429"/>
      <c r="BO32" s="429"/>
      <c r="BP32" s="429"/>
      <c r="BQ32" s="429"/>
      <c r="BR32" s="429"/>
      <c r="BS32" s="430"/>
      <c r="BT32" s="428"/>
      <c r="BU32" s="429"/>
      <c r="BV32" s="429"/>
      <c r="BW32" s="429"/>
      <c r="BX32" s="429"/>
      <c r="BY32" s="429"/>
      <c r="BZ32" s="429"/>
      <c r="CA32" s="429"/>
      <c r="CB32" s="429"/>
      <c r="CC32" s="430"/>
      <c r="CD32" s="437"/>
      <c r="CE32" s="438"/>
      <c r="CF32" s="438"/>
      <c r="CG32" s="438"/>
      <c r="CH32" s="438"/>
      <c r="CI32" s="438"/>
      <c r="CJ32" s="438"/>
      <c r="CK32" s="438"/>
      <c r="CL32" s="438"/>
      <c r="CM32" s="439"/>
      <c r="CN32" s="440"/>
      <c r="CO32" s="441"/>
      <c r="CP32" s="441"/>
      <c r="CQ32" s="441"/>
      <c r="CR32" s="441"/>
      <c r="CS32" s="441"/>
      <c r="CT32" s="441"/>
      <c r="CU32" s="441"/>
      <c r="CV32" s="441"/>
      <c r="CW32" s="441"/>
      <c r="CX32" s="441"/>
      <c r="CY32" s="441"/>
      <c r="CZ32" s="441"/>
      <c r="DA32" s="441"/>
      <c r="DB32" s="441"/>
      <c r="DC32" s="441"/>
      <c r="DD32" s="442"/>
    </row>
    <row r="33" spans="1:108" ht="15.75" thickBot="1" x14ac:dyDescent="0.25">
      <c r="A33" s="428" t="s">
        <v>160</v>
      </c>
      <c r="B33" s="429"/>
      <c r="C33" s="429"/>
      <c r="D33" s="429"/>
      <c r="E33" s="429"/>
      <c r="F33" s="429"/>
      <c r="G33" s="429"/>
      <c r="H33" s="429"/>
      <c r="I33" s="430"/>
      <c r="J33" s="14"/>
      <c r="K33" s="431" t="s">
        <v>161</v>
      </c>
      <c r="L33" s="432"/>
      <c r="M33" s="432"/>
      <c r="N33" s="432"/>
      <c r="O33" s="432"/>
      <c r="P33" s="432"/>
      <c r="Q33" s="432"/>
      <c r="R33" s="432"/>
      <c r="S33" s="432"/>
      <c r="T33" s="432"/>
      <c r="U33" s="432"/>
      <c r="V33" s="432"/>
      <c r="W33" s="432"/>
      <c r="X33" s="432"/>
      <c r="Y33" s="432"/>
      <c r="Z33" s="432"/>
      <c r="AA33" s="432"/>
      <c r="AB33" s="432"/>
      <c r="AC33" s="432"/>
      <c r="AD33" s="432"/>
      <c r="AE33" s="432"/>
      <c r="AF33" s="432"/>
      <c r="AG33" s="432"/>
      <c r="AH33" s="432"/>
      <c r="AI33" s="432"/>
      <c r="AJ33" s="432"/>
      <c r="AK33" s="432"/>
      <c r="AL33" s="432"/>
      <c r="AM33" s="432"/>
      <c r="AN33" s="432"/>
      <c r="AO33" s="432"/>
      <c r="AP33" s="432"/>
      <c r="AQ33" s="432"/>
      <c r="AR33" s="432"/>
      <c r="AS33" s="432"/>
      <c r="AT33" s="432"/>
      <c r="AU33" s="432"/>
      <c r="AV33" s="432"/>
      <c r="AW33" s="432"/>
      <c r="AX33" s="432"/>
      <c r="AY33" s="432"/>
      <c r="AZ33" s="432"/>
      <c r="BA33" s="432"/>
      <c r="BB33" s="432"/>
      <c r="BC33" s="432"/>
      <c r="BD33" s="432"/>
      <c r="BE33" s="432"/>
      <c r="BF33" s="432"/>
      <c r="BG33" s="433"/>
      <c r="BH33" s="15"/>
      <c r="BI33" s="428" t="s">
        <v>5</v>
      </c>
      <c r="BJ33" s="429"/>
      <c r="BK33" s="429"/>
      <c r="BL33" s="429"/>
      <c r="BM33" s="429"/>
      <c r="BN33" s="429"/>
      <c r="BO33" s="429"/>
      <c r="BP33" s="429"/>
      <c r="BQ33" s="429"/>
      <c r="BR33" s="429"/>
      <c r="BS33" s="430"/>
      <c r="BT33" s="428"/>
      <c r="BU33" s="429"/>
      <c r="BV33" s="429"/>
      <c r="BW33" s="429"/>
      <c r="BX33" s="429"/>
      <c r="BY33" s="429"/>
      <c r="BZ33" s="429"/>
      <c r="CA33" s="429"/>
      <c r="CB33" s="429"/>
      <c r="CC33" s="430"/>
      <c r="CD33" s="428"/>
      <c r="CE33" s="429"/>
      <c r="CF33" s="429"/>
      <c r="CG33" s="429"/>
      <c r="CH33" s="429"/>
      <c r="CI33" s="429"/>
      <c r="CJ33" s="429"/>
      <c r="CK33" s="429"/>
      <c r="CL33" s="429"/>
      <c r="CM33" s="430"/>
      <c r="CN33" s="440"/>
      <c r="CO33" s="441"/>
      <c r="CP33" s="441"/>
      <c r="CQ33" s="441"/>
      <c r="CR33" s="441"/>
      <c r="CS33" s="441"/>
      <c r="CT33" s="441"/>
      <c r="CU33" s="441"/>
      <c r="CV33" s="441"/>
      <c r="CW33" s="441"/>
      <c r="CX33" s="441"/>
      <c r="CY33" s="441"/>
      <c r="CZ33" s="441"/>
      <c r="DA33" s="441"/>
      <c r="DB33" s="441"/>
      <c r="DC33" s="441"/>
      <c r="DD33" s="442"/>
    </row>
    <row r="34" spans="1:108" ht="15.75" thickBot="1" x14ac:dyDescent="0.25">
      <c r="A34" s="428" t="s">
        <v>162</v>
      </c>
      <c r="B34" s="429"/>
      <c r="C34" s="429"/>
      <c r="D34" s="429"/>
      <c r="E34" s="429"/>
      <c r="F34" s="429"/>
      <c r="G34" s="429"/>
      <c r="H34" s="429"/>
      <c r="I34" s="430"/>
      <c r="J34" s="14"/>
      <c r="K34" s="431" t="s">
        <v>163</v>
      </c>
      <c r="L34" s="432"/>
      <c r="M34" s="432"/>
      <c r="N34" s="432"/>
      <c r="O34" s="432"/>
      <c r="P34" s="432"/>
      <c r="Q34" s="432"/>
      <c r="R34" s="432"/>
      <c r="S34" s="432"/>
      <c r="T34" s="432"/>
      <c r="U34" s="432"/>
      <c r="V34" s="432"/>
      <c r="W34" s="432"/>
      <c r="X34" s="432"/>
      <c r="Y34" s="432"/>
      <c r="Z34" s="432"/>
      <c r="AA34" s="432"/>
      <c r="AB34" s="432"/>
      <c r="AC34" s="432"/>
      <c r="AD34" s="432"/>
      <c r="AE34" s="432"/>
      <c r="AF34" s="432"/>
      <c r="AG34" s="432"/>
      <c r="AH34" s="432"/>
      <c r="AI34" s="432"/>
      <c r="AJ34" s="432"/>
      <c r="AK34" s="432"/>
      <c r="AL34" s="432"/>
      <c r="AM34" s="432"/>
      <c r="AN34" s="432"/>
      <c r="AO34" s="432"/>
      <c r="AP34" s="432"/>
      <c r="AQ34" s="432"/>
      <c r="AR34" s="432"/>
      <c r="AS34" s="432"/>
      <c r="AT34" s="432"/>
      <c r="AU34" s="432"/>
      <c r="AV34" s="432"/>
      <c r="AW34" s="432"/>
      <c r="AX34" s="432"/>
      <c r="AY34" s="432"/>
      <c r="AZ34" s="432"/>
      <c r="BA34" s="432"/>
      <c r="BB34" s="432"/>
      <c r="BC34" s="432"/>
      <c r="BD34" s="432"/>
      <c r="BE34" s="432"/>
      <c r="BF34" s="432"/>
      <c r="BG34" s="433"/>
      <c r="BH34" s="15"/>
      <c r="BI34" s="428" t="s">
        <v>5</v>
      </c>
      <c r="BJ34" s="429"/>
      <c r="BK34" s="429"/>
      <c r="BL34" s="429"/>
      <c r="BM34" s="429"/>
      <c r="BN34" s="429"/>
      <c r="BO34" s="429"/>
      <c r="BP34" s="429"/>
      <c r="BQ34" s="429"/>
      <c r="BR34" s="429"/>
      <c r="BS34" s="430"/>
      <c r="BT34" s="428"/>
      <c r="BU34" s="429"/>
      <c r="BV34" s="429"/>
      <c r="BW34" s="429"/>
      <c r="BX34" s="429"/>
      <c r="BY34" s="429"/>
      <c r="BZ34" s="429"/>
      <c r="CA34" s="429"/>
      <c r="CB34" s="429"/>
      <c r="CC34" s="430"/>
      <c r="CD34" s="428"/>
      <c r="CE34" s="429"/>
      <c r="CF34" s="429"/>
      <c r="CG34" s="429"/>
      <c r="CH34" s="429"/>
      <c r="CI34" s="429"/>
      <c r="CJ34" s="429"/>
      <c r="CK34" s="429"/>
      <c r="CL34" s="429"/>
      <c r="CM34" s="430"/>
      <c r="CN34" s="440"/>
      <c r="CO34" s="441"/>
      <c r="CP34" s="441"/>
      <c r="CQ34" s="441"/>
      <c r="CR34" s="441"/>
      <c r="CS34" s="441"/>
      <c r="CT34" s="441"/>
      <c r="CU34" s="441"/>
      <c r="CV34" s="441"/>
      <c r="CW34" s="441"/>
      <c r="CX34" s="441"/>
      <c r="CY34" s="441"/>
      <c r="CZ34" s="441"/>
      <c r="DA34" s="441"/>
      <c r="DB34" s="441"/>
      <c r="DC34" s="441"/>
      <c r="DD34" s="442"/>
    </row>
    <row r="35" spans="1:108" ht="15.75" thickBot="1" x14ac:dyDescent="0.25">
      <c r="A35" s="428" t="s">
        <v>164</v>
      </c>
      <c r="B35" s="429"/>
      <c r="C35" s="429"/>
      <c r="D35" s="429"/>
      <c r="E35" s="429"/>
      <c r="F35" s="429"/>
      <c r="G35" s="429"/>
      <c r="H35" s="429"/>
      <c r="I35" s="430"/>
      <c r="J35" s="14"/>
      <c r="K35" s="431" t="s">
        <v>165</v>
      </c>
      <c r="L35" s="432"/>
      <c r="M35" s="432"/>
      <c r="N35" s="432"/>
      <c r="O35" s="432"/>
      <c r="P35" s="432"/>
      <c r="Q35" s="432"/>
      <c r="R35" s="432"/>
      <c r="S35" s="432"/>
      <c r="T35" s="432"/>
      <c r="U35" s="432"/>
      <c r="V35" s="432"/>
      <c r="W35" s="432"/>
      <c r="X35" s="432"/>
      <c r="Y35" s="432"/>
      <c r="Z35" s="432"/>
      <c r="AA35" s="432"/>
      <c r="AB35" s="432"/>
      <c r="AC35" s="432"/>
      <c r="AD35" s="432"/>
      <c r="AE35" s="432"/>
      <c r="AF35" s="432"/>
      <c r="AG35" s="432"/>
      <c r="AH35" s="432"/>
      <c r="AI35" s="432"/>
      <c r="AJ35" s="432"/>
      <c r="AK35" s="432"/>
      <c r="AL35" s="432"/>
      <c r="AM35" s="432"/>
      <c r="AN35" s="432"/>
      <c r="AO35" s="432"/>
      <c r="AP35" s="432"/>
      <c r="AQ35" s="432"/>
      <c r="AR35" s="432"/>
      <c r="AS35" s="432"/>
      <c r="AT35" s="432"/>
      <c r="AU35" s="432"/>
      <c r="AV35" s="432"/>
      <c r="AW35" s="432"/>
      <c r="AX35" s="432"/>
      <c r="AY35" s="432"/>
      <c r="AZ35" s="432"/>
      <c r="BA35" s="432"/>
      <c r="BB35" s="432"/>
      <c r="BC35" s="432"/>
      <c r="BD35" s="432"/>
      <c r="BE35" s="432"/>
      <c r="BF35" s="432"/>
      <c r="BG35" s="433"/>
      <c r="BH35" s="15"/>
      <c r="BI35" s="428" t="s">
        <v>5</v>
      </c>
      <c r="BJ35" s="429"/>
      <c r="BK35" s="429"/>
      <c r="BL35" s="429"/>
      <c r="BM35" s="429"/>
      <c r="BN35" s="429"/>
      <c r="BO35" s="429"/>
      <c r="BP35" s="429"/>
      <c r="BQ35" s="429"/>
      <c r="BR35" s="429"/>
      <c r="BS35" s="430"/>
      <c r="BT35" s="428"/>
      <c r="BU35" s="429"/>
      <c r="BV35" s="429"/>
      <c r="BW35" s="429"/>
      <c r="BX35" s="429"/>
      <c r="BY35" s="429"/>
      <c r="BZ35" s="429"/>
      <c r="CA35" s="429"/>
      <c r="CB35" s="429"/>
      <c r="CC35" s="430"/>
      <c r="CD35" s="428"/>
      <c r="CE35" s="429"/>
      <c r="CF35" s="429"/>
      <c r="CG35" s="429"/>
      <c r="CH35" s="429"/>
      <c r="CI35" s="429"/>
      <c r="CJ35" s="429"/>
      <c r="CK35" s="429"/>
      <c r="CL35" s="429"/>
      <c r="CM35" s="430"/>
      <c r="CN35" s="440"/>
      <c r="CO35" s="441"/>
      <c r="CP35" s="441"/>
      <c r="CQ35" s="441"/>
      <c r="CR35" s="441"/>
      <c r="CS35" s="441"/>
      <c r="CT35" s="441"/>
      <c r="CU35" s="441"/>
      <c r="CV35" s="441"/>
      <c r="CW35" s="441"/>
      <c r="CX35" s="441"/>
      <c r="CY35" s="441"/>
      <c r="CZ35" s="441"/>
      <c r="DA35" s="441"/>
      <c r="DB35" s="441"/>
      <c r="DC35" s="441"/>
      <c r="DD35" s="442"/>
    </row>
    <row r="36" spans="1:108" ht="15.75" thickBot="1" x14ac:dyDescent="0.25">
      <c r="A36" s="428" t="s">
        <v>166</v>
      </c>
      <c r="B36" s="429"/>
      <c r="C36" s="429"/>
      <c r="D36" s="429"/>
      <c r="E36" s="429"/>
      <c r="F36" s="429"/>
      <c r="G36" s="429"/>
      <c r="H36" s="429"/>
      <c r="I36" s="430"/>
      <c r="J36" s="14"/>
      <c r="K36" s="431" t="s">
        <v>167</v>
      </c>
      <c r="L36" s="432"/>
      <c r="M36" s="432"/>
      <c r="N36" s="432"/>
      <c r="O36" s="432"/>
      <c r="P36" s="432"/>
      <c r="Q36" s="432"/>
      <c r="R36" s="432"/>
      <c r="S36" s="432"/>
      <c r="T36" s="432"/>
      <c r="U36" s="432"/>
      <c r="V36" s="432"/>
      <c r="W36" s="432"/>
      <c r="X36" s="432"/>
      <c r="Y36" s="432"/>
      <c r="Z36" s="432"/>
      <c r="AA36" s="432"/>
      <c r="AB36" s="432"/>
      <c r="AC36" s="432"/>
      <c r="AD36" s="432"/>
      <c r="AE36" s="432"/>
      <c r="AF36" s="432"/>
      <c r="AG36" s="432"/>
      <c r="AH36" s="432"/>
      <c r="AI36" s="432"/>
      <c r="AJ36" s="432"/>
      <c r="AK36" s="432"/>
      <c r="AL36" s="432"/>
      <c r="AM36" s="432"/>
      <c r="AN36" s="432"/>
      <c r="AO36" s="432"/>
      <c r="AP36" s="432"/>
      <c r="AQ36" s="432"/>
      <c r="AR36" s="432"/>
      <c r="AS36" s="432"/>
      <c r="AT36" s="432"/>
      <c r="AU36" s="432"/>
      <c r="AV36" s="432"/>
      <c r="AW36" s="432"/>
      <c r="AX36" s="432"/>
      <c r="AY36" s="432"/>
      <c r="AZ36" s="432"/>
      <c r="BA36" s="432"/>
      <c r="BB36" s="432"/>
      <c r="BC36" s="432"/>
      <c r="BD36" s="432"/>
      <c r="BE36" s="432"/>
      <c r="BF36" s="432"/>
      <c r="BG36" s="433"/>
      <c r="BH36" s="15"/>
      <c r="BI36" s="428" t="s">
        <v>5</v>
      </c>
      <c r="BJ36" s="429"/>
      <c r="BK36" s="429"/>
      <c r="BL36" s="429"/>
      <c r="BM36" s="429"/>
      <c r="BN36" s="429"/>
      <c r="BO36" s="429"/>
      <c r="BP36" s="429"/>
      <c r="BQ36" s="429"/>
      <c r="BR36" s="429"/>
      <c r="BS36" s="430"/>
      <c r="BT36" s="428"/>
      <c r="BU36" s="429"/>
      <c r="BV36" s="429"/>
      <c r="BW36" s="429"/>
      <c r="BX36" s="429"/>
      <c r="BY36" s="429"/>
      <c r="BZ36" s="429"/>
      <c r="CA36" s="429"/>
      <c r="CB36" s="429"/>
      <c r="CC36" s="430"/>
      <c r="CD36" s="428"/>
      <c r="CE36" s="429"/>
      <c r="CF36" s="429"/>
      <c r="CG36" s="429"/>
      <c r="CH36" s="429"/>
      <c r="CI36" s="429"/>
      <c r="CJ36" s="429"/>
      <c r="CK36" s="429"/>
      <c r="CL36" s="429"/>
      <c r="CM36" s="430"/>
      <c r="CN36" s="440"/>
      <c r="CO36" s="441"/>
      <c r="CP36" s="441"/>
      <c r="CQ36" s="441"/>
      <c r="CR36" s="441"/>
      <c r="CS36" s="441"/>
      <c r="CT36" s="441"/>
      <c r="CU36" s="441"/>
      <c r="CV36" s="441"/>
      <c r="CW36" s="441"/>
      <c r="CX36" s="441"/>
      <c r="CY36" s="441"/>
      <c r="CZ36" s="441"/>
      <c r="DA36" s="441"/>
      <c r="DB36" s="441"/>
      <c r="DC36" s="441"/>
      <c r="DD36" s="442"/>
    </row>
    <row r="37" spans="1:108" ht="15.75" thickBot="1" x14ac:dyDescent="0.25">
      <c r="A37" s="428" t="s">
        <v>168</v>
      </c>
      <c r="B37" s="429"/>
      <c r="C37" s="429"/>
      <c r="D37" s="429"/>
      <c r="E37" s="429"/>
      <c r="F37" s="429"/>
      <c r="G37" s="429"/>
      <c r="H37" s="429"/>
      <c r="I37" s="430"/>
      <c r="J37" s="14"/>
      <c r="K37" s="431" t="s">
        <v>169</v>
      </c>
      <c r="L37" s="432"/>
      <c r="M37" s="432"/>
      <c r="N37" s="432"/>
      <c r="O37" s="432"/>
      <c r="P37" s="432"/>
      <c r="Q37" s="432"/>
      <c r="R37" s="432"/>
      <c r="S37" s="432"/>
      <c r="T37" s="432"/>
      <c r="U37" s="432"/>
      <c r="V37" s="432"/>
      <c r="W37" s="432"/>
      <c r="X37" s="432"/>
      <c r="Y37" s="432"/>
      <c r="Z37" s="432"/>
      <c r="AA37" s="432"/>
      <c r="AB37" s="432"/>
      <c r="AC37" s="432"/>
      <c r="AD37" s="432"/>
      <c r="AE37" s="432"/>
      <c r="AF37" s="432"/>
      <c r="AG37" s="432"/>
      <c r="AH37" s="432"/>
      <c r="AI37" s="432"/>
      <c r="AJ37" s="432"/>
      <c r="AK37" s="432"/>
      <c r="AL37" s="432"/>
      <c r="AM37" s="432"/>
      <c r="AN37" s="432"/>
      <c r="AO37" s="432"/>
      <c r="AP37" s="432"/>
      <c r="AQ37" s="432"/>
      <c r="AR37" s="432"/>
      <c r="AS37" s="432"/>
      <c r="AT37" s="432"/>
      <c r="AU37" s="432"/>
      <c r="AV37" s="432"/>
      <c r="AW37" s="432"/>
      <c r="AX37" s="432"/>
      <c r="AY37" s="432"/>
      <c r="AZ37" s="432"/>
      <c r="BA37" s="432"/>
      <c r="BB37" s="432"/>
      <c r="BC37" s="432"/>
      <c r="BD37" s="432"/>
      <c r="BE37" s="432"/>
      <c r="BF37" s="432"/>
      <c r="BG37" s="433"/>
      <c r="BH37" s="15"/>
      <c r="BI37" s="428" t="s">
        <v>5</v>
      </c>
      <c r="BJ37" s="429"/>
      <c r="BK37" s="429"/>
      <c r="BL37" s="429"/>
      <c r="BM37" s="429"/>
      <c r="BN37" s="429"/>
      <c r="BO37" s="429"/>
      <c r="BP37" s="429"/>
      <c r="BQ37" s="429"/>
      <c r="BR37" s="429"/>
      <c r="BS37" s="430"/>
      <c r="BT37" s="428"/>
      <c r="BU37" s="429"/>
      <c r="BV37" s="429"/>
      <c r="BW37" s="429"/>
      <c r="BX37" s="429"/>
      <c r="BY37" s="429"/>
      <c r="BZ37" s="429"/>
      <c r="CA37" s="429"/>
      <c r="CB37" s="429"/>
      <c r="CC37" s="430"/>
      <c r="CD37" s="428"/>
      <c r="CE37" s="429"/>
      <c r="CF37" s="429"/>
      <c r="CG37" s="429"/>
      <c r="CH37" s="429"/>
      <c r="CI37" s="429"/>
      <c r="CJ37" s="429"/>
      <c r="CK37" s="429"/>
      <c r="CL37" s="429"/>
      <c r="CM37" s="430"/>
      <c r="CN37" s="440"/>
      <c r="CO37" s="441"/>
      <c r="CP37" s="441"/>
      <c r="CQ37" s="441"/>
      <c r="CR37" s="441"/>
      <c r="CS37" s="441"/>
      <c r="CT37" s="441"/>
      <c r="CU37" s="441"/>
      <c r="CV37" s="441"/>
      <c r="CW37" s="441"/>
      <c r="CX37" s="441"/>
      <c r="CY37" s="441"/>
      <c r="CZ37" s="441"/>
      <c r="DA37" s="441"/>
      <c r="DB37" s="441"/>
      <c r="DC37" s="441"/>
      <c r="DD37" s="442"/>
    </row>
    <row r="38" spans="1:108" ht="30" customHeight="1" thickBot="1" x14ac:dyDescent="0.25">
      <c r="A38" s="428" t="s">
        <v>168</v>
      </c>
      <c r="B38" s="429"/>
      <c r="C38" s="429"/>
      <c r="D38" s="429"/>
      <c r="E38" s="429"/>
      <c r="F38" s="429"/>
      <c r="G38" s="429"/>
      <c r="H38" s="429"/>
      <c r="I38" s="430"/>
      <c r="J38" s="14"/>
      <c r="K38" s="431" t="s">
        <v>170</v>
      </c>
      <c r="L38" s="432"/>
      <c r="M38" s="432"/>
      <c r="N38" s="432"/>
      <c r="O38" s="432"/>
      <c r="P38" s="432"/>
      <c r="Q38" s="432"/>
      <c r="R38" s="432"/>
      <c r="S38" s="432"/>
      <c r="T38" s="432"/>
      <c r="U38" s="432"/>
      <c r="V38" s="432"/>
      <c r="W38" s="432"/>
      <c r="X38" s="432"/>
      <c r="Y38" s="432"/>
      <c r="Z38" s="432"/>
      <c r="AA38" s="432"/>
      <c r="AB38" s="432"/>
      <c r="AC38" s="432"/>
      <c r="AD38" s="432"/>
      <c r="AE38" s="432"/>
      <c r="AF38" s="432"/>
      <c r="AG38" s="432"/>
      <c r="AH38" s="432"/>
      <c r="AI38" s="432"/>
      <c r="AJ38" s="432"/>
      <c r="AK38" s="432"/>
      <c r="AL38" s="432"/>
      <c r="AM38" s="432"/>
      <c r="AN38" s="432"/>
      <c r="AO38" s="432"/>
      <c r="AP38" s="432"/>
      <c r="AQ38" s="432"/>
      <c r="AR38" s="432"/>
      <c r="AS38" s="432"/>
      <c r="AT38" s="432"/>
      <c r="AU38" s="432"/>
      <c r="AV38" s="432"/>
      <c r="AW38" s="432"/>
      <c r="AX38" s="432"/>
      <c r="AY38" s="432"/>
      <c r="AZ38" s="432"/>
      <c r="BA38" s="432"/>
      <c r="BB38" s="432"/>
      <c r="BC38" s="432"/>
      <c r="BD38" s="432"/>
      <c r="BE38" s="432"/>
      <c r="BF38" s="432"/>
      <c r="BG38" s="433"/>
      <c r="BH38" s="15"/>
      <c r="BI38" s="428" t="s">
        <v>5</v>
      </c>
      <c r="BJ38" s="429"/>
      <c r="BK38" s="429"/>
      <c r="BL38" s="429"/>
      <c r="BM38" s="429"/>
      <c r="BN38" s="429"/>
      <c r="BO38" s="429"/>
      <c r="BP38" s="429"/>
      <c r="BQ38" s="429"/>
      <c r="BR38" s="429"/>
      <c r="BS38" s="430"/>
      <c r="BT38" s="428"/>
      <c r="BU38" s="429"/>
      <c r="BV38" s="429"/>
      <c r="BW38" s="429"/>
      <c r="BX38" s="429"/>
      <c r="BY38" s="429"/>
      <c r="BZ38" s="429"/>
      <c r="CA38" s="429"/>
      <c r="CB38" s="429"/>
      <c r="CC38" s="430"/>
      <c r="CD38" s="428"/>
      <c r="CE38" s="429"/>
      <c r="CF38" s="429"/>
      <c r="CG38" s="429"/>
      <c r="CH38" s="429"/>
      <c r="CI38" s="429"/>
      <c r="CJ38" s="429"/>
      <c r="CK38" s="429"/>
      <c r="CL38" s="429"/>
      <c r="CM38" s="430"/>
      <c r="CN38" s="440"/>
      <c r="CO38" s="441"/>
      <c r="CP38" s="441"/>
      <c r="CQ38" s="441"/>
      <c r="CR38" s="441"/>
      <c r="CS38" s="441"/>
      <c r="CT38" s="441"/>
      <c r="CU38" s="441"/>
      <c r="CV38" s="441"/>
      <c r="CW38" s="441"/>
      <c r="CX38" s="441"/>
      <c r="CY38" s="441"/>
      <c r="CZ38" s="441"/>
      <c r="DA38" s="441"/>
      <c r="DB38" s="441"/>
      <c r="DC38" s="441"/>
      <c r="DD38" s="442"/>
    </row>
    <row r="39" spans="1:108" ht="15.75" thickBot="1" x14ac:dyDescent="0.25">
      <c r="A39" s="471">
        <v>37987</v>
      </c>
      <c r="B39" s="472"/>
      <c r="C39" s="472"/>
      <c r="D39" s="472"/>
      <c r="E39" s="472"/>
      <c r="F39" s="472"/>
      <c r="G39" s="472"/>
      <c r="H39" s="472"/>
      <c r="I39" s="473"/>
      <c r="J39" s="14"/>
      <c r="K39" s="431" t="s">
        <v>104</v>
      </c>
      <c r="L39" s="432"/>
      <c r="M39" s="432"/>
      <c r="N39" s="432"/>
      <c r="O39" s="432"/>
      <c r="P39" s="432"/>
      <c r="Q39" s="432"/>
      <c r="R39" s="432"/>
      <c r="S39" s="432"/>
      <c r="T39" s="432"/>
      <c r="U39" s="432"/>
      <c r="V39" s="432"/>
      <c r="W39" s="432"/>
      <c r="X39" s="432"/>
      <c r="Y39" s="432"/>
      <c r="Z39" s="432"/>
      <c r="AA39" s="432"/>
      <c r="AB39" s="432"/>
      <c r="AC39" s="432"/>
      <c r="AD39" s="432"/>
      <c r="AE39" s="432"/>
      <c r="AF39" s="432"/>
      <c r="AG39" s="432"/>
      <c r="AH39" s="432"/>
      <c r="AI39" s="432"/>
      <c r="AJ39" s="432"/>
      <c r="AK39" s="432"/>
      <c r="AL39" s="432"/>
      <c r="AM39" s="432"/>
      <c r="AN39" s="432"/>
      <c r="AO39" s="432"/>
      <c r="AP39" s="432"/>
      <c r="AQ39" s="432"/>
      <c r="AR39" s="432"/>
      <c r="AS39" s="432"/>
      <c r="AT39" s="432"/>
      <c r="AU39" s="432"/>
      <c r="AV39" s="432"/>
      <c r="AW39" s="432"/>
      <c r="AX39" s="432"/>
      <c r="AY39" s="432"/>
      <c r="AZ39" s="432"/>
      <c r="BA39" s="432"/>
      <c r="BB39" s="432"/>
      <c r="BC39" s="432"/>
      <c r="BD39" s="432"/>
      <c r="BE39" s="432"/>
      <c r="BF39" s="432"/>
      <c r="BG39" s="433"/>
      <c r="BH39" s="15"/>
      <c r="BI39" s="428" t="s">
        <v>5</v>
      </c>
      <c r="BJ39" s="429"/>
      <c r="BK39" s="429"/>
      <c r="BL39" s="429"/>
      <c r="BM39" s="429"/>
      <c r="BN39" s="429"/>
      <c r="BO39" s="429"/>
      <c r="BP39" s="429"/>
      <c r="BQ39" s="429"/>
      <c r="BR39" s="429"/>
      <c r="BS39" s="430"/>
      <c r="BT39" s="428"/>
      <c r="BU39" s="429"/>
      <c r="BV39" s="429"/>
      <c r="BW39" s="429"/>
      <c r="BX39" s="429"/>
      <c r="BY39" s="429"/>
      <c r="BZ39" s="429"/>
      <c r="CA39" s="429"/>
      <c r="CB39" s="429"/>
      <c r="CC39" s="430"/>
      <c r="CD39" s="428"/>
      <c r="CE39" s="429"/>
      <c r="CF39" s="429"/>
      <c r="CG39" s="429"/>
      <c r="CH39" s="429"/>
      <c r="CI39" s="429"/>
      <c r="CJ39" s="429"/>
      <c r="CK39" s="429"/>
      <c r="CL39" s="429"/>
      <c r="CM39" s="430"/>
      <c r="CN39" s="440"/>
      <c r="CO39" s="441"/>
      <c r="CP39" s="441"/>
      <c r="CQ39" s="441"/>
      <c r="CR39" s="441"/>
      <c r="CS39" s="441"/>
      <c r="CT39" s="441"/>
      <c r="CU39" s="441"/>
      <c r="CV39" s="441"/>
      <c r="CW39" s="441"/>
      <c r="CX39" s="441"/>
      <c r="CY39" s="441"/>
      <c r="CZ39" s="441"/>
      <c r="DA39" s="441"/>
      <c r="DB39" s="441"/>
      <c r="DC39" s="441"/>
      <c r="DD39" s="442"/>
    </row>
    <row r="40" spans="1:108" ht="15.75" thickBot="1" x14ac:dyDescent="0.25">
      <c r="A40" s="471">
        <v>38353</v>
      </c>
      <c r="B40" s="472"/>
      <c r="C40" s="472"/>
      <c r="D40" s="472"/>
      <c r="E40" s="472"/>
      <c r="F40" s="472"/>
      <c r="G40" s="472"/>
      <c r="H40" s="472"/>
      <c r="I40" s="473"/>
      <c r="J40" s="14"/>
      <c r="K40" s="431" t="s">
        <v>106</v>
      </c>
      <c r="L40" s="432"/>
      <c r="M40" s="432"/>
      <c r="N40" s="432"/>
      <c r="O40" s="432"/>
      <c r="P40" s="432"/>
      <c r="Q40" s="432"/>
      <c r="R40" s="432"/>
      <c r="S40" s="432"/>
      <c r="T40" s="432"/>
      <c r="U40" s="432"/>
      <c r="V40" s="432"/>
      <c r="W40" s="432"/>
      <c r="X40" s="432"/>
      <c r="Y40" s="432"/>
      <c r="Z40" s="432"/>
      <c r="AA40" s="432"/>
      <c r="AB40" s="432"/>
      <c r="AC40" s="432"/>
      <c r="AD40" s="432"/>
      <c r="AE40" s="432"/>
      <c r="AF40" s="432"/>
      <c r="AG40" s="432"/>
      <c r="AH40" s="432"/>
      <c r="AI40" s="432"/>
      <c r="AJ40" s="432"/>
      <c r="AK40" s="432"/>
      <c r="AL40" s="432"/>
      <c r="AM40" s="432"/>
      <c r="AN40" s="432"/>
      <c r="AO40" s="432"/>
      <c r="AP40" s="432"/>
      <c r="AQ40" s="432"/>
      <c r="AR40" s="432"/>
      <c r="AS40" s="432"/>
      <c r="AT40" s="432"/>
      <c r="AU40" s="432"/>
      <c r="AV40" s="432"/>
      <c r="AW40" s="432"/>
      <c r="AX40" s="432"/>
      <c r="AY40" s="432"/>
      <c r="AZ40" s="432"/>
      <c r="BA40" s="432"/>
      <c r="BB40" s="432"/>
      <c r="BC40" s="432"/>
      <c r="BD40" s="432"/>
      <c r="BE40" s="432"/>
      <c r="BF40" s="432"/>
      <c r="BG40" s="433"/>
      <c r="BH40" s="15"/>
      <c r="BI40" s="428" t="s">
        <v>5</v>
      </c>
      <c r="BJ40" s="429"/>
      <c r="BK40" s="429"/>
      <c r="BL40" s="429"/>
      <c r="BM40" s="429"/>
      <c r="BN40" s="429"/>
      <c r="BO40" s="429"/>
      <c r="BP40" s="429"/>
      <c r="BQ40" s="429"/>
      <c r="BR40" s="429"/>
      <c r="BS40" s="430"/>
      <c r="BT40" s="428"/>
      <c r="BU40" s="429"/>
      <c r="BV40" s="429"/>
      <c r="BW40" s="429"/>
      <c r="BX40" s="429"/>
      <c r="BY40" s="429"/>
      <c r="BZ40" s="429"/>
      <c r="CA40" s="429"/>
      <c r="CB40" s="429"/>
      <c r="CC40" s="430"/>
      <c r="CD40" s="428"/>
      <c r="CE40" s="429"/>
      <c r="CF40" s="429"/>
      <c r="CG40" s="429"/>
      <c r="CH40" s="429"/>
      <c r="CI40" s="429"/>
      <c r="CJ40" s="429"/>
      <c r="CK40" s="429"/>
      <c r="CL40" s="429"/>
      <c r="CM40" s="430"/>
      <c r="CN40" s="440"/>
      <c r="CO40" s="441"/>
      <c r="CP40" s="441"/>
      <c r="CQ40" s="441"/>
      <c r="CR40" s="441"/>
      <c r="CS40" s="441"/>
      <c r="CT40" s="441"/>
      <c r="CU40" s="441"/>
      <c r="CV40" s="441"/>
      <c r="CW40" s="441"/>
      <c r="CX40" s="441"/>
      <c r="CY40" s="441"/>
      <c r="CZ40" s="441"/>
      <c r="DA40" s="441"/>
      <c r="DB40" s="441"/>
      <c r="DC40" s="441"/>
      <c r="DD40" s="442"/>
    </row>
    <row r="41" spans="1:108" ht="15.75" thickBot="1" x14ac:dyDescent="0.25">
      <c r="A41" s="437">
        <v>44958</v>
      </c>
      <c r="B41" s="438"/>
      <c r="C41" s="438"/>
      <c r="D41" s="438"/>
      <c r="E41" s="438"/>
      <c r="F41" s="438"/>
      <c r="G41" s="438"/>
      <c r="H41" s="438"/>
      <c r="I41" s="439"/>
      <c r="J41" s="14"/>
      <c r="K41" s="431" t="s">
        <v>42</v>
      </c>
      <c r="L41" s="432"/>
      <c r="M41" s="432"/>
      <c r="N41" s="432"/>
      <c r="O41" s="432"/>
      <c r="P41" s="432"/>
      <c r="Q41" s="432"/>
      <c r="R41" s="432"/>
      <c r="S41" s="432"/>
      <c r="T41" s="432"/>
      <c r="U41" s="432"/>
      <c r="V41" s="432"/>
      <c r="W41" s="432"/>
      <c r="X41" s="432"/>
      <c r="Y41" s="432"/>
      <c r="Z41" s="432"/>
      <c r="AA41" s="432"/>
      <c r="AB41" s="432"/>
      <c r="AC41" s="432"/>
      <c r="AD41" s="432"/>
      <c r="AE41" s="432"/>
      <c r="AF41" s="432"/>
      <c r="AG41" s="432"/>
      <c r="AH41" s="432"/>
      <c r="AI41" s="432"/>
      <c r="AJ41" s="432"/>
      <c r="AK41" s="432"/>
      <c r="AL41" s="432"/>
      <c r="AM41" s="432"/>
      <c r="AN41" s="432"/>
      <c r="AO41" s="432"/>
      <c r="AP41" s="432"/>
      <c r="AQ41" s="432"/>
      <c r="AR41" s="432"/>
      <c r="AS41" s="432"/>
      <c r="AT41" s="432"/>
      <c r="AU41" s="432"/>
      <c r="AV41" s="432"/>
      <c r="AW41" s="432"/>
      <c r="AX41" s="432"/>
      <c r="AY41" s="432"/>
      <c r="AZ41" s="432"/>
      <c r="BA41" s="432"/>
      <c r="BB41" s="432"/>
      <c r="BC41" s="432"/>
      <c r="BD41" s="432"/>
      <c r="BE41" s="432"/>
      <c r="BF41" s="432"/>
      <c r="BG41" s="433"/>
      <c r="BH41" s="15"/>
      <c r="BI41" s="428" t="s">
        <v>5</v>
      </c>
      <c r="BJ41" s="429"/>
      <c r="BK41" s="429"/>
      <c r="BL41" s="429"/>
      <c r="BM41" s="429"/>
      <c r="BN41" s="429"/>
      <c r="BO41" s="429"/>
      <c r="BP41" s="429"/>
      <c r="BQ41" s="429"/>
      <c r="BR41" s="429"/>
      <c r="BS41" s="430"/>
      <c r="BT41" s="428"/>
      <c r="BU41" s="429"/>
      <c r="BV41" s="429"/>
      <c r="BW41" s="429"/>
      <c r="BX41" s="429"/>
      <c r="BY41" s="429"/>
      <c r="BZ41" s="429"/>
      <c r="CA41" s="429"/>
      <c r="CB41" s="429"/>
      <c r="CC41" s="430"/>
      <c r="CD41" s="428"/>
      <c r="CE41" s="429"/>
      <c r="CF41" s="429"/>
      <c r="CG41" s="429"/>
      <c r="CH41" s="429"/>
      <c r="CI41" s="429"/>
      <c r="CJ41" s="429"/>
      <c r="CK41" s="429"/>
      <c r="CL41" s="429"/>
      <c r="CM41" s="430"/>
      <c r="CN41" s="440"/>
      <c r="CO41" s="441"/>
      <c r="CP41" s="441"/>
      <c r="CQ41" s="441"/>
      <c r="CR41" s="441"/>
      <c r="CS41" s="441"/>
      <c r="CT41" s="441"/>
      <c r="CU41" s="441"/>
      <c r="CV41" s="441"/>
      <c r="CW41" s="441"/>
      <c r="CX41" s="441"/>
      <c r="CY41" s="441"/>
      <c r="CZ41" s="441"/>
      <c r="DA41" s="441"/>
      <c r="DB41" s="441"/>
      <c r="DC41" s="441"/>
      <c r="DD41" s="442"/>
    </row>
    <row r="42" spans="1:108" ht="15.75" thickBot="1" x14ac:dyDescent="0.25">
      <c r="A42" s="471">
        <v>36923</v>
      </c>
      <c r="B42" s="472"/>
      <c r="C42" s="472"/>
      <c r="D42" s="472"/>
      <c r="E42" s="472"/>
      <c r="F42" s="472"/>
      <c r="G42" s="472"/>
      <c r="H42" s="472"/>
      <c r="I42" s="473"/>
      <c r="J42" s="14"/>
      <c r="K42" s="431" t="s">
        <v>43</v>
      </c>
      <c r="L42" s="432"/>
      <c r="M42" s="432"/>
      <c r="N42" s="432"/>
      <c r="O42" s="432"/>
      <c r="P42" s="432"/>
      <c r="Q42" s="432"/>
      <c r="R42" s="432"/>
      <c r="S42" s="432"/>
      <c r="T42" s="432"/>
      <c r="U42" s="432"/>
      <c r="V42" s="432"/>
      <c r="W42" s="432"/>
      <c r="X42" s="432"/>
      <c r="Y42" s="432"/>
      <c r="Z42" s="432"/>
      <c r="AA42" s="432"/>
      <c r="AB42" s="432"/>
      <c r="AC42" s="432"/>
      <c r="AD42" s="432"/>
      <c r="AE42" s="432"/>
      <c r="AF42" s="432"/>
      <c r="AG42" s="432"/>
      <c r="AH42" s="432"/>
      <c r="AI42" s="432"/>
      <c r="AJ42" s="432"/>
      <c r="AK42" s="432"/>
      <c r="AL42" s="432"/>
      <c r="AM42" s="432"/>
      <c r="AN42" s="432"/>
      <c r="AO42" s="432"/>
      <c r="AP42" s="432"/>
      <c r="AQ42" s="432"/>
      <c r="AR42" s="432"/>
      <c r="AS42" s="432"/>
      <c r="AT42" s="432"/>
      <c r="AU42" s="432"/>
      <c r="AV42" s="432"/>
      <c r="AW42" s="432"/>
      <c r="AX42" s="432"/>
      <c r="AY42" s="432"/>
      <c r="AZ42" s="432"/>
      <c r="BA42" s="432"/>
      <c r="BB42" s="432"/>
      <c r="BC42" s="432"/>
      <c r="BD42" s="432"/>
      <c r="BE42" s="432"/>
      <c r="BF42" s="432"/>
      <c r="BG42" s="433"/>
      <c r="BH42" s="15"/>
      <c r="BI42" s="428" t="s">
        <v>5</v>
      </c>
      <c r="BJ42" s="429"/>
      <c r="BK42" s="429"/>
      <c r="BL42" s="429"/>
      <c r="BM42" s="429"/>
      <c r="BN42" s="429"/>
      <c r="BO42" s="429"/>
      <c r="BP42" s="429"/>
      <c r="BQ42" s="429"/>
      <c r="BR42" s="429"/>
      <c r="BS42" s="430"/>
      <c r="BT42" s="428"/>
      <c r="BU42" s="429"/>
      <c r="BV42" s="429"/>
      <c r="BW42" s="429"/>
      <c r="BX42" s="429"/>
      <c r="BY42" s="429"/>
      <c r="BZ42" s="429"/>
      <c r="CA42" s="429"/>
      <c r="CB42" s="429"/>
      <c r="CC42" s="430"/>
      <c r="CD42" s="428"/>
      <c r="CE42" s="429"/>
      <c r="CF42" s="429"/>
      <c r="CG42" s="429"/>
      <c r="CH42" s="429"/>
      <c r="CI42" s="429"/>
      <c r="CJ42" s="429"/>
      <c r="CK42" s="429"/>
      <c r="CL42" s="429"/>
      <c r="CM42" s="430"/>
      <c r="CN42" s="440"/>
      <c r="CO42" s="441"/>
      <c r="CP42" s="441"/>
      <c r="CQ42" s="441"/>
      <c r="CR42" s="441"/>
      <c r="CS42" s="441"/>
      <c r="CT42" s="441"/>
      <c r="CU42" s="441"/>
      <c r="CV42" s="441"/>
      <c r="CW42" s="441"/>
      <c r="CX42" s="441"/>
      <c r="CY42" s="441"/>
      <c r="CZ42" s="441"/>
      <c r="DA42" s="441"/>
      <c r="DB42" s="441"/>
      <c r="DC42" s="441"/>
      <c r="DD42" s="442"/>
    </row>
    <row r="43" spans="1:108" ht="15.75" thickBot="1" x14ac:dyDescent="0.25">
      <c r="A43" s="471">
        <v>37288</v>
      </c>
      <c r="B43" s="472"/>
      <c r="C43" s="472"/>
      <c r="D43" s="472"/>
      <c r="E43" s="472"/>
      <c r="F43" s="472"/>
      <c r="G43" s="472"/>
      <c r="H43" s="472"/>
      <c r="I43" s="473"/>
      <c r="J43" s="14"/>
      <c r="K43" s="431" t="s">
        <v>44</v>
      </c>
      <c r="L43" s="432"/>
      <c r="M43" s="432"/>
      <c r="N43" s="432"/>
      <c r="O43" s="432"/>
      <c r="P43" s="432"/>
      <c r="Q43" s="432"/>
      <c r="R43" s="432"/>
      <c r="S43" s="432"/>
      <c r="T43" s="432"/>
      <c r="U43" s="432"/>
      <c r="V43" s="432"/>
      <c r="W43" s="432"/>
      <c r="X43" s="432"/>
      <c r="Y43" s="432"/>
      <c r="Z43" s="432"/>
      <c r="AA43" s="432"/>
      <c r="AB43" s="432"/>
      <c r="AC43" s="432"/>
      <c r="AD43" s="432"/>
      <c r="AE43" s="432"/>
      <c r="AF43" s="432"/>
      <c r="AG43" s="432"/>
      <c r="AH43" s="432"/>
      <c r="AI43" s="432"/>
      <c r="AJ43" s="432"/>
      <c r="AK43" s="432"/>
      <c r="AL43" s="432"/>
      <c r="AM43" s="432"/>
      <c r="AN43" s="432"/>
      <c r="AO43" s="432"/>
      <c r="AP43" s="432"/>
      <c r="AQ43" s="432"/>
      <c r="AR43" s="432"/>
      <c r="AS43" s="432"/>
      <c r="AT43" s="432"/>
      <c r="AU43" s="432"/>
      <c r="AV43" s="432"/>
      <c r="AW43" s="432"/>
      <c r="AX43" s="432"/>
      <c r="AY43" s="432"/>
      <c r="AZ43" s="432"/>
      <c r="BA43" s="432"/>
      <c r="BB43" s="432"/>
      <c r="BC43" s="432"/>
      <c r="BD43" s="432"/>
      <c r="BE43" s="432"/>
      <c r="BF43" s="432"/>
      <c r="BG43" s="433"/>
      <c r="BH43" s="15"/>
      <c r="BI43" s="428" t="s">
        <v>5</v>
      </c>
      <c r="BJ43" s="429"/>
      <c r="BK43" s="429"/>
      <c r="BL43" s="429"/>
      <c r="BM43" s="429"/>
      <c r="BN43" s="429"/>
      <c r="BO43" s="429"/>
      <c r="BP43" s="429"/>
      <c r="BQ43" s="429"/>
      <c r="BR43" s="429"/>
      <c r="BS43" s="430"/>
      <c r="BT43" s="428"/>
      <c r="BU43" s="429"/>
      <c r="BV43" s="429"/>
      <c r="BW43" s="429"/>
      <c r="BX43" s="429"/>
      <c r="BY43" s="429"/>
      <c r="BZ43" s="429"/>
      <c r="CA43" s="429"/>
      <c r="CB43" s="429"/>
      <c r="CC43" s="430"/>
      <c r="CD43" s="428"/>
      <c r="CE43" s="429"/>
      <c r="CF43" s="429"/>
      <c r="CG43" s="429"/>
      <c r="CH43" s="429"/>
      <c r="CI43" s="429"/>
      <c r="CJ43" s="429"/>
      <c r="CK43" s="429"/>
      <c r="CL43" s="429"/>
      <c r="CM43" s="430"/>
      <c r="CN43" s="440"/>
      <c r="CO43" s="441"/>
      <c r="CP43" s="441"/>
      <c r="CQ43" s="441"/>
      <c r="CR43" s="441"/>
      <c r="CS43" s="441"/>
      <c r="CT43" s="441"/>
      <c r="CU43" s="441"/>
      <c r="CV43" s="441"/>
      <c r="CW43" s="441"/>
      <c r="CX43" s="441"/>
      <c r="CY43" s="441"/>
      <c r="CZ43" s="441"/>
      <c r="DA43" s="441"/>
      <c r="DB43" s="441"/>
      <c r="DC43" s="441"/>
      <c r="DD43" s="442"/>
    </row>
    <row r="44" spans="1:108" ht="15.75" thickBot="1" x14ac:dyDescent="0.25">
      <c r="A44" s="471">
        <v>37653</v>
      </c>
      <c r="B44" s="472"/>
      <c r="C44" s="472"/>
      <c r="D44" s="472"/>
      <c r="E44" s="472"/>
      <c r="F44" s="472"/>
      <c r="G44" s="472"/>
      <c r="H44" s="472"/>
      <c r="I44" s="473"/>
      <c r="J44" s="14"/>
      <c r="K44" s="431" t="s">
        <v>46</v>
      </c>
      <c r="L44" s="432"/>
      <c r="M44" s="432"/>
      <c r="N44" s="432"/>
      <c r="O44" s="432"/>
      <c r="P44" s="432"/>
      <c r="Q44" s="432"/>
      <c r="R44" s="432"/>
      <c r="S44" s="432"/>
      <c r="T44" s="432"/>
      <c r="U44" s="432"/>
      <c r="V44" s="432"/>
      <c r="W44" s="432"/>
      <c r="X44" s="432"/>
      <c r="Y44" s="432"/>
      <c r="Z44" s="432"/>
      <c r="AA44" s="432"/>
      <c r="AB44" s="432"/>
      <c r="AC44" s="432"/>
      <c r="AD44" s="432"/>
      <c r="AE44" s="432"/>
      <c r="AF44" s="432"/>
      <c r="AG44" s="432"/>
      <c r="AH44" s="432"/>
      <c r="AI44" s="432"/>
      <c r="AJ44" s="432"/>
      <c r="AK44" s="432"/>
      <c r="AL44" s="432"/>
      <c r="AM44" s="432"/>
      <c r="AN44" s="432"/>
      <c r="AO44" s="432"/>
      <c r="AP44" s="432"/>
      <c r="AQ44" s="432"/>
      <c r="AR44" s="432"/>
      <c r="AS44" s="432"/>
      <c r="AT44" s="432"/>
      <c r="AU44" s="432"/>
      <c r="AV44" s="432"/>
      <c r="AW44" s="432"/>
      <c r="AX44" s="432"/>
      <c r="AY44" s="432"/>
      <c r="AZ44" s="432"/>
      <c r="BA44" s="432"/>
      <c r="BB44" s="432"/>
      <c r="BC44" s="432"/>
      <c r="BD44" s="432"/>
      <c r="BE44" s="432"/>
      <c r="BF44" s="432"/>
      <c r="BG44" s="433"/>
      <c r="BH44" s="15"/>
      <c r="BI44" s="428" t="s">
        <v>5</v>
      </c>
      <c r="BJ44" s="429"/>
      <c r="BK44" s="429"/>
      <c r="BL44" s="429"/>
      <c r="BM44" s="429"/>
      <c r="BN44" s="429"/>
      <c r="BO44" s="429"/>
      <c r="BP44" s="429"/>
      <c r="BQ44" s="429"/>
      <c r="BR44" s="429"/>
      <c r="BS44" s="430"/>
      <c r="BT44" s="428"/>
      <c r="BU44" s="429"/>
      <c r="BV44" s="429"/>
      <c r="BW44" s="429"/>
      <c r="BX44" s="429"/>
      <c r="BY44" s="429"/>
      <c r="BZ44" s="429"/>
      <c r="CA44" s="429"/>
      <c r="CB44" s="429"/>
      <c r="CC44" s="430"/>
      <c r="CD44" s="428"/>
      <c r="CE44" s="429"/>
      <c r="CF44" s="429"/>
      <c r="CG44" s="429"/>
      <c r="CH44" s="429"/>
      <c r="CI44" s="429"/>
      <c r="CJ44" s="429"/>
      <c r="CK44" s="429"/>
      <c r="CL44" s="429"/>
      <c r="CM44" s="430"/>
      <c r="CN44" s="440"/>
      <c r="CO44" s="441"/>
      <c r="CP44" s="441"/>
      <c r="CQ44" s="441"/>
      <c r="CR44" s="441"/>
      <c r="CS44" s="441"/>
      <c r="CT44" s="441"/>
      <c r="CU44" s="441"/>
      <c r="CV44" s="441"/>
      <c r="CW44" s="441"/>
      <c r="CX44" s="441"/>
      <c r="CY44" s="441"/>
      <c r="CZ44" s="441"/>
      <c r="DA44" s="441"/>
      <c r="DB44" s="441"/>
      <c r="DC44" s="441"/>
      <c r="DD44" s="442"/>
    </row>
    <row r="45" spans="1:108" ht="15.75" thickBot="1" x14ac:dyDescent="0.25">
      <c r="A45" s="471">
        <v>38018</v>
      </c>
      <c r="B45" s="472"/>
      <c r="C45" s="472"/>
      <c r="D45" s="472"/>
      <c r="E45" s="472"/>
      <c r="F45" s="472"/>
      <c r="G45" s="472"/>
      <c r="H45" s="472"/>
      <c r="I45" s="473"/>
      <c r="J45" s="14"/>
      <c r="K45" s="431" t="s">
        <v>33</v>
      </c>
      <c r="L45" s="432"/>
      <c r="M45" s="432"/>
      <c r="N45" s="432"/>
      <c r="O45" s="432"/>
      <c r="P45" s="432"/>
      <c r="Q45" s="432"/>
      <c r="R45" s="432"/>
      <c r="S45" s="432"/>
      <c r="T45" s="432"/>
      <c r="U45" s="432"/>
      <c r="V45" s="432"/>
      <c r="W45" s="432"/>
      <c r="X45" s="432"/>
      <c r="Y45" s="432"/>
      <c r="Z45" s="432"/>
      <c r="AA45" s="432"/>
      <c r="AB45" s="432"/>
      <c r="AC45" s="432"/>
      <c r="AD45" s="432"/>
      <c r="AE45" s="432"/>
      <c r="AF45" s="432"/>
      <c r="AG45" s="432"/>
      <c r="AH45" s="432"/>
      <c r="AI45" s="432"/>
      <c r="AJ45" s="432"/>
      <c r="AK45" s="432"/>
      <c r="AL45" s="432"/>
      <c r="AM45" s="432"/>
      <c r="AN45" s="432"/>
      <c r="AO45" s="432"/>
      <c r="AP45" s="432"/>
      <c r="AQ45" s="432"/>
      <c r="AR45" s="432"/>
      <c r="AS45" s="432"/>
      <c r="AT45" s="432"/>
      <c r="AU45" s="432"/>
      <c r="AV45" s="432"/>
      <c r="AW45" s="432"/>
      <c r="AX45" s="432"/>
      <c r="AY45" s="432"/>
      <c r="AZ45" s="432"/>
      <c r="BA45" s="432"/>
      <c r="BB45" s="432"/>
      <c r="BC45" s="432"/>
      <c r="BD45" s="432"/>
      <c r="BE45" s="432"/>
      <c r="BF45" s="432"/>
      <c r="BG45" s="433"/>
      <c r="BH45" s="15"/>
      <c r="BI45" s="428" t="s">
        <v>5</v>
      </c>
      <c r="BJ45" s="429"/>
      <c r="BK45" s="429"/>
      <c r="BL45" s="429"/>
      <c r="BM45" s="429"/>
      <c r="BN45" s="429"/>
      <c r="BO45" s="429"/>
      <c r="BP45" s="429"/>
      <c r="BQ45" s="429"/>
      <c r="BR45" s="429"/>
      <c r="BS45" s="430"/>
      <c r="BT45" s="428"/>
      <c r="BU45" s="429"/>
      <c r="BV45" s="429"/>
      <c r="BW45" s="429"/>
      <c r="BX45" s="429"/>
      <c r="BY45" s="429"/>
      <c r="BZ45" s="429"/>
      <c r="CA45" s="429"/>
      <c r="CB45" s="429"/>
      <c r="CC45" s="430"/>
      <c r="CD45" s="428"/>
      <c r="CE45" s="429"/>
      <c r="CF45" s="429"/>
      <c r="CG45" s="429"/>
      <c r="CH45" s="429"/>
      <c r="CI45" s="429"/>
      <c r="CJ45" s="429"/>
      <c r="CK45" s="429"/>
      <c r="CL45" s="429"/>
      <c r="CM45" s="430"/>
      <c r="CN45" s="440"/>
      <c r="CO45" s="441"/>
      <c r="CP45" s="441"/>
      <c r="CQ45" s="441"/>
      <c r="CR45" s="441"/>
      <c r="CS45" s="441"/>
      <c r="CT45" s="441"/>
      <c r="CU45" s="441"/>
      <c r="CV45" s="441"/>
      <c r="CW45" s="441"/>
      <c r="CX45" s="441"/>
      <c r="CY45" s="441"/>
      <c r="CZ45" s="441"/>
      <c r="DA45" s="441"/>
      <c r="DB45" s="441"/>
      <c r="DC45" s="441"/>
      <c r="DD45" s="442"/>
    </row>
    <row r="46" spans="1:108" ht="15.75" thickBot="1" x14ac:dyDescent="0.25">
      <c r="A46" s="471">
        <v>38384</v>
      </c>
      <c r="B46" s="472"/>
      <c r="C46" s="472"/>
      <c r="D46" s="472"/>
      <c r="E46" s="472"/>
      <c r="F46" s="472"/>
      <c r="G46" s="472"/>
      <c r="H46" s="472"/>
      <c r="I46" s="473"/>
      <c r="J46" s="14"/>
      <c r="K46" s="431" t="s">
        <v>107</v>
      </c>
      <c r="L46" s="432"/>
      <c r="M46" s="432"/>
      <c r="N46" s="432"/>
      <c r="O46" s="432"/>
      <c r="P46" s="432"/>
      <c r="Q46" s="432"/>
      <c r="R46" s="432"/>
      <c r="S46" s="432"/>
      <c r="T46" s="432"/>
      <c r="U46" s="432"/>
      <c r="V46" s="432"/>
      <c r="W46" s="432"/>
      <c r="X46" s="432"/>
      <c r="Y46" s="432"/>
      <c r="Z46" s="432"/>
      <c r="AA46" s="432"/>
      <c r="AB46" s="432"/>
      <c r="AC46" s="432"/>
      <c r="AD46" s="432"/>
      <c r="AE46" s="432"/>
      <c r="AF46" s="432"/>
      <c r="AG46" s="432"/>
      <c r="AH46" s="432"/>
      <c r="AI46" s="432"/>
      <c r="AJ46" s="432"/>
      <c r="AK46" s="432"/>
      <c r="AL46" s="432"/>
      <c r="AM46" s="432"/>
      <c r="AN46" s="432"/>
      <c r="AO46" s="432"/>
      <c r="AP46" s="432"/>
      <c r="AQ46" s="432"/>
      <c r="AR46" s="432"/>
      <c r="AS46" s="432"/>
      <c r="AT46" s="432"/>
      <c r="AU46" s="432"/>
      <c r="AV46" s="432"/>
      <c r="AW46" s="432"/>
      <c r="AX46" s="432"/>
      <c r="AY46" s="432"/>
      <c r="AZ46" s="432"/>
      <c r="BA46" s="432"/>
      <c r="BB46" s="432"/>
      <c r="BC46" s="432"/>
      <c r="BD46" s="432"/>
      <c r="BE46" s="432"/>
      <c r="BF46" s="432"/>
      <c r="BG46" s="433"/>
      <c r="BH46" s="15"/>
      <c r="BI46" s="428" t="s">
        <v>5</v>
      </c>
      <c r="BJ46" s="429"/>
      <c r="BK46" s="429"/>
      <c r="BL46" s="429"/>
      <c r="BM46" s="429"/>
      <c r="BN46" s="429"/>
      <c r="BO46" s="429"/>
      <c r="BP46" s="429"/>
      <c r="BQ46" s="429"/>
      <c r="BR46" s="429"/>
      <c r="BS46" s="430"/>
      <c r="BT46" s="428"/>
      <c r="BU46" s="429"/>
      <c r="BV46" s="429"/>
      <c r="BW46" s="429"/>
      <c r="BX46" s="429"/>
      <c r="BY46" s="429"/>
      <c r="BZ46" s="429"/>
      <c r="CA46" s="429"/>
      <c r="CB46" s="429"/>
      <c r="CC46" s="430"/>
      <c r="CD46" s="428"/>
      <c r="CE46" s="429"/>
      <c r="CF46" s="429"/>
      <c r="CG46" s="429"/>
      <c r="CH46" s="429"/>
      <c r="CI46" s="429"/>
      <c r="CJ46" s="429"/>
      <c r="CK46" s="429"/>
      <c r="CL46" s="429"/>
      <c r="CM46" s="430"/>
      <c r="CN46" s="440"/>
      <c r="CO46" s="441"/>
      <c r="CP46" s="441"/>
      <c r="CQ46" s="441"/>
      <c r="CR46" s="441"/>
      <c r="CS46" s="441"/>
      <c r="CT46" s="441"/>
      <c r="CU46" s="441"/>
      <c r="CV46" s="441"/>
      <c r="CW46" s="441"/>
      <c r="CX46" s="441"/>
      <c r="CY46" s="441"/>
      <c r="CZ46" s="441"/>
      <c r="DA46" s="441"/>
      <c r="DB46" s="441"/>
      <c r="DC46" s="441"/>
      <c r="DD46" s="442"/>
    </row>
    <row r="47" spans="1:108" ht="15.75" thickBot="1" x14ac:dyDescent="0.25">
      <c r="A47" s="471">
        <v>38749</v>
      </c>
      <c r="B47" s="472"/>
      <c r="C47" s="472"/>
      <c r="D47" s="472"/>
      <c r="E47" s="472"/>
      <c r="F47" s="472"/>
      <c r="G47" s="472"/>
      <c r="H47" s="472"/>
      <c r="I47" s="473"/>
      <c r="J47" s="14"/>
      <c r="K47" s="431" t="s">
        <v>108</v>
      </c>
      <c r="L47" s="432"/>
      <c r="M47" s="432"/>
      <c r="N47" s="432"/>
      <c r="O47" s="432"/>
      <c r="P47" s="432"/>
      <c r="Q47" s="432"/>
      <c r="R47" s="432"/>
      <c r="S47" s="432"/>
      <c r="T47" s="432"/>
      <c r="U47" s="432"/>
      <c r="V47" s="432"/>
      <c r="W47" s="432"/>
      <c r="X47" s="432"/>
      <c r="Y47" s="432"/>
      <c r="Z47" s="432"/>
      <c r="AA47" s="432"/>
      <c r="AB47" s="432"/>
      <c r="AC47" s="432"/>
      <c r="AD47" s="432"/>
      <c r="AE47" s="432"/>
      <c r="AF47" s="432"/>
      <c r="AG47" s="432"/>
      <c r="AH47" s="432"/>
      <c r="AI47" s="432"/>
      <c r="AJ47" s="432"/>
      <c r="AK47" s="432"/>
      <c r="AL47" s="432"/>
      <c r="AM47" s="432"/>
      <c r="AN47" s="432"/>
      <c r="AO47" s="432"/>
      <c r="AP47" s="432"/>
      <c r="AQ47" s="432"/>
      <c r="AR47" s="432"/>
      <c r="AS47" s="432"/>
      <c r="AT47" s="432"/>
      <c r="AU47" s="432"/>
      <c r="AV47" s="432"/>
      <c r="AW47" s="432"/>
      <c r="AX47" s="432"/>
      <c r="AY47" s="432"/>
      <c r="AZ47" s="432"/>
      <c r="BA47" s="432"/>
      <c r="BB47" s="432"/>
      <c r="BC47" s="432"/>
      <c r="BD47" s="432"/>
      <c r="BE47" s="432"/>
      <c r="BF47" s="432"/>
      <c r="BG47" s="433"/>
      <c r="BH47" s="15"/>
      <c r="BI47" s="428" t="s">
        <v>5</v>
      </c>
      <c r="BJ47" s="429"/>
      <c r="BK47" s="429"/>
      <c r="BL47" s="429"/>
      <c r="BM47" s="429"/>
      <c r="BN47" s="429"/>
      <c r="BO47" s="429"/>
      <c r="BP47" s="429"/>
      <c r="BQ47" s="429"/>
      <c r="BR47" s="429"/>
      <c r="BS47" s="430"/>
      <c r="BT47" s="428"/>
      <c r="BU47" s="429"/>
      <c r="BV47" s="429"/>
      <c r="BW47" s="429"/>
      <c r="BX47" s="429"/>
      <c r="BY47" s="429"/>
      <c r="BZ47" s="429"/>
      <c r="CA47" s="429"/>
      <c r="CB47" s="429"/>
      <c r="CC47" s="430"/>
      <c r="CD47" s="428"/>
      <c r="CE47" s="429"/>
      <c r="CF47" s="429"/>
      <c r="CG47" s="429"/>
      <c r="CH47" s="429"/>
      <c r="CI47" s="429"/>
      <c r="CJ47" s="429"/>
      <c r="CK47" s="429"/>
      <c r="CL47" s="429"/>
      <c r="CM47" s="430"/>
      <c r="CN47" s="440"/>
      <c r="CO47" s="441"/>
      <c r="CP47" s="441"/>
      <c r="CQ47" s="441"/>
      <c r="CR47" s="441"/>
      <c r="CS47" s="441"/>
      <c r="CT47" s="441"/>
      <c r="CU47" s="441"/>
      <c r="CV47" s="441"/>
      <c r="CW47" s="441"/>
      <c r="CX47" s="441"/>
      <c r="CY47" s="441"/>
      <c r="CZ47" s="441"/>
      <c r="DA47" s="441"/>
      <c r="DB47" s="441"/>
      <c r="DC47" s="441"/>
      <c r="DD47" s="442"/>
    </row>
    <row r="48" spans="1:108" ht="15.75" thickBot="1" x14ac:dyDescent="0.25">
      <c r="A48" s="471">
        <v>39114</v>
      </c>
      <c r="B48" s="472"/>
      <c r="C48" s="472"/>
      <c r="D48" s="472"/>
      <c r="E48" s="472"/>
      <c r="F48" s="472"/>
      <c r="G48" s="472"/>
      <c r="H48" s="472"/>
      <c r="I48" s="473"/>
      <c r="J48" s="14"/>
      <c r="K48" s="431" t="s">
        <v>109</v>
      </c>
      <c r="L48" s="432"/>
      <c r="M48" s="432"/>
      <c r="N48" s="432"/>
      <c r="O48" s="432"/>
      <c r="P48" s="432"/>
      <c r="Q48" s="432"/>
      <c r="R48" s="432"/>
      <c r="S48" s="432"/>
      <c r="T48" s="432"/>
      <c r="U48" s="432"/>
      <c r="V48" s="432"/>
      <c r="W48" s="432"/>
      <c r="X48" s="432"/>
      <c r="Y48" s="432"/>
      <c r="Z48" s="432"/>
      <c r="AA48" s="432"/>
      <c r="AB48" s="432"/>
      <c r="AC48" s="432"/>
      <c r="AD48" s="432"/>
      <c r="AE48" s="432"/>
      <c r="AF48" s="432"/>
      <c r="AG48" s="432"/>
      <c r="AH48" s="432"/>
      <c r="AI48" s="432"/>
      <c r="AJ48" s="432"/>
      <c r="AK48" s="432"/>
      <c r="AL48" s="432"/>
      <c r="AM48" s="432"/>
      <c r="AN48" s="432"/>
      <c r="AO48" s="432"/>
      <c r="AP48" s="432"/>
      <c r="AQ48" s="432"/>
      <c r="AR48" s="432"/>
      <c r="AS48" s="432"/>
      <c r="AT48" s="432"/>
      <c r="AU48" s="432"/>
      <c r="AV48" s="432"/>
      <c r="AW48" s="432"/>
      <c r="AX48" s="432"/>
      <c r="AY48" s="432"/>
      <c r="AZ48" s="432"/>
      <c r="BA48" s="432"/>
      <c r="BB48" s="432"/>
      <c r="BC48" s="432"/>
      <c r="BD48" s="432"/>
      <c r="BE48" s="432"/>
      <c r="BF48" s="432"/>
      <c r="BG48" s="433"/>
      <c r="BH48" s="15"/>
      <c r="BI48" s="428" t="s">
        <v>5</v>
      </c>
      <c r="BJ48" s="429"/>
      <c r="BK48" s="429"/>
      <c r="BL48" s="429"/>
      <c r="BM48" s="429"/>
      <c r="BN48" s="429"/>
      <c r="BO48" s="429"/>
      <c r="BP48" s="429"/>
      <c r="BQ48" s="429"/>
      <c r="BR48" s="429"/>
      <c r="BS48" s="430"/>
      <c r="BT48" s="428"/>
      <c r="BU48" s="429"/>
      <c r="BV48" s="429"/>
      <c r="BW48" s="429"/>
      <c r="BX48" s="429"/>
      <c r="BY48" s="429"/>
      <c r="BZ48" s="429"/>
      <c r="CA48" s="429"/>
      <c r="CB48" s="429"/>
      <c r="CC48" s="430"/>
      <c r="CD48" s="428"/>
      <c r="CE48" s="429"/>
      <c r="CF48" s="429"/>
      <c r="CG48" s="429"/>
      <c r="CH48" s="429"/>
      <c r="CI48" s="429"/>
      <c r="CJ48" s="429"/>
      <c r="CK48" s="429"/>
      <c r="CL48" s="429"/>
      <c r="CM48" s="430"/>
      <c r="CN48" s="440"/>
      <c r="CO48" s="441"/>
      <c r="CP48" s="441"/>
      <c r="CQ48" s="441"/>
      <c r="CR48" s="441"/>
      <c r="CS48" s="441"/>
      <c r="CT48" s="441"/>
      <c r="CU48" s="441"/>
      <c r="CV48" s="441"/>
      <c r="CW48" s="441"/>
      <c r="CX48" s="441"/>
      <c r="CY48" s="441"/>
      <c r="CZ48" s="441"/>
      <c r="DA48" s="441"/>
      <c r="DB48" s="441"/>
      <c r="DC48" s="441"/>
      <c r="DD48" s="442"/>
    </row>
    <row r="49" spans="1:108" ht="15.75" thickBot="1" x14ac:dyDescent="0.25">
      <c r="A49" s="471">
        <v>39479</v>
      </c>
      <c r="B49" s="472"/>
      <c r="C49" s="472"/>
      <c r="D49" s="472"/>
      <c r="E49" s="472"/>
      <c r="F49" s="472"/>
      <c r="G49" s="472"/>
      <c r="H49" s="472"/>
      <c r="I49" s="473"/>
      <c r="J49" s="14"/>
      <c r="K49" s="431" t="s">
        <v>32</v>
      </c>
      <c r="L49" s="432"/>
      <c r="M49" s="432"/>
      <c r="N49" s="432"/>
      <c r="O49" s="432"/>
      <c r="P49" s="432"/>
      <c r="Q49" s="432"/>
      <c r="R49" s="432"/>
      <c r="S49" s="432"/>
      <c r="T49" s="432"/>
      <c r="U49" s="432"/>
      <c r="V49" s="432"/>
      <c r="W49" s="432"/>
      <c r="X49" s="432"/>
      <c r="Y49" s="432"/>
      <c r="Z49" s="432"/>
      <c r="AA49" s="432"/>
      <c r="AB49" s="432"/>
      <c r="AC49" s="432"/>
      <c r="AD49" s="432"/>
      <c r="AE49" s="432"/>
      <c r="AF49" s="432"/>
      <c r="AG49" s="432"/>
      <c r="AH49" s="432"/>
      <c r="AI49" s="432"/>
      <c r="AJ49" s="432"/>
      <c r="AK49" s="432"/>
      <c r="AL49" s="432"/>
      <c r="AM49" s="432"/>
      <c r="AN49" s="432"/>
      <c r="AO49" s="432"/>
      <c r="AP49" s="432"/>
      <c r="AQ49" s="432"/>
      <c r="AR49" s="432"/>
      <c r="AS49" s="432"/>
      <c r="AT49" s="432"/>
      <c r="AU49" s="432"/>
      <c r="AV49" s="432"/>
      <c r="AW49" s="432"/>
      <c r="AX49" s="432"/>
      <c r="AY49" s="432"/>
      <c r="AZ49" s="432"/>
      <c r="BA49" s="432"/>
      <c r="BB49" s="432"/>
      <c r="BC49" s="432"/>
      <c r="BD49" s="432"/>
      <c r="BE49" s="432"/>
      <c r="BF49" s="432"/>
      <c r="BG49" s="433"/>
      <c r="BH49" s="15"/>
      <c r="BI49" s="428" t="s">
        <v>5</v>
      </c>
      <c r="BJ49" s="429"/>
      <c r="BK49" s="429"/>
      <c r="BL49" s="429"/>
      <c r="BM49" s="429"/>
      <c r="BN49" s="429"/>
      <c r="BO49" s="429"/>
      <c r="BP49" s="429"/>
      <c r="BQ49" s="429"/>
      <c r="BR49" s="429"/>
      <c r="BS49" s="430"/>
      <c r="BT49" s="428"/>
      <c r="BU49" s="429"/>
      <c r="BV49" s="429"/>
      <c r="BW49" s="429"/>
      <c r="BX49" s="429"/>
      <c r="BY49" s="429"/>
      <c r="BZ49" s="429"/>
      <c r="CA49" s="429"/>
      <c r="CB49" s="429"/>
      <c r="CC49" s="430"/>
      <c r="CD49" s="428"/>
      <c r="CE49" s="429"/>
      <c r="CF49" s="429"/>
      <c r="CG49" s="429"/>
      <c r="CH49" s="429"/>
      <c r="CI49" s="429"/>
      <c r="CJ49" s="429"/>
      <c r="CK49" s="429"/>
      <c r="CL49" s="429"/>
      <c r="CM49" s="430"/>
      <c r="CN49" s="440"/>
      <c r="CO49" s="441"/>
      <c r="CP49" s="441"/>
      <c r="CQ49" s="441"/>
      <c r="CR49" s="441"/>
      <c r="CS49" s="441"/>
      <c r="CT49" s="441"/>
      <c r="CU49" s="441"/>
      <c r="CV49" s="441"/>
      <c r="CW49" s="441"/>
      <c r="CX49" s="441"/>
      <c r="CY49" s="441"/>
      <c r="CZ49" s="441"/>
      <c r="DA49" s="441"/>
      <c r="DB49" s="441"/>
      <c r="DC49" s="441"/>
      <c r="DD49" s="442"/>
    </row>
    <row r="50" spans="1:108" ht="15.75" thickBot="1" x14ac:dyDescent="0.25">
      <c r="A50" s="471">
        <v>39845</v>
      </c>
      <c r="B50" s="472"/>
      <c r="C50" s="472"/>
      <c r="D50" s="472"/>
      <c r="E50" s="472"/>
      <c r="F50" s="472"/>
      <c r="G50" s="472"/>
      <c r="H50" s="472"/>
      <c r="I50" s="473"/>
      <c r="J50" s="14"/>
      <c r="K50" s="431" t="s">
        <v>31</v>
      </c>
      <c r="L50" s="432"/>
      <c r="M50" s="432"/>
      <c r="N50" s="432"/>
      <c r="O50" s="432"/>
      <c r="P50" s="432"/>
      <c r="Q50" s="432"/>
      <c r="R50" s="432"/>
      <c r="S50" s="432"/>
      <c r="T50" s="432"/>
      <c r="U50" s="432"/>
      <c r="V50" s="432"/>
      <c r="W50" s="432"/>
      <c r="X50" s="432"/>
      <c r="Y50" s="432"/>
      <c r="Z50" s="432"/>
      <c r="AA50" s="432"/>
      <c r="AB50" s="432"/>
      <c r="AC50" s="432"/>
      <c r="AD50" s="432"/>
      <c r="AE50" s="432"/>
      <c r="AF50" s="432"/>
      <c r="AG50" s="432"/>
      <c r="AH50" s="432"/>
      <c r="AI50" s="432"/>
      <c r="AJ50" s="432"/>
      <c r="AK50" s="432"/>
      <c r="AL50" s="432"/>
      <c r="AM50" s="432"/>
      <c r="AN50" s="432"/>
      <c r="AO50" s="432"/>
      <c r="AP50" s="432"/>
      <c r="AQ50" s="432"/>
      <c r="AR50" s="432"/>
      <c r="AS50" s="432"/>
      <c r="AT50" s="432"/>
      <c r="AU50" s="432"/>
      <c r="AV50" s="432"/>
      <c r="AW50" s="432"/>
      <c r="AX50" s="432"/>
      <c r="AY50" s="432"/>
      <c r="AZ50" s="432"/>
      <c r="BA50" s="432"/>
      <c r="BB50" s="432"/>
      <c r="BC50" s="432"/>
      <c r="BD50" s="432"/>
      <c r="BE50" s="432"/>
      <c r="BF50" s="432"/>
      <c r="BG50" s="433"/>
      <c r="BH50" s="15"/>
      <c r="BI50" s="428" t="s">
        <v>5</v>
      </c>
      <c r="BJ50" s="429"/>
      <c r="BK50" s="429"/>
      <c r="BL50" s="429"/>
      <c r="BM50" s="429"/>
      <c r="BN50" s="429"/>
      <c r="BO50" s="429"/>
      <c r="BP50" s="429"/>
      <c r="BQ50" s="429"/>
      <c r="BR50" s="429"/>
      <c r="BS50" s="430"/>
      <c r="BT50" s="428"/>
      <c r="BU50" s="429"/>
      <c r="BV50" s="429"/>
      <c r="BW50" s="429"/>
      <c r="BX50" s="429"/>
      <c r="BY50" s="429"/>
      <c r="BZ50" s="429"/>
      <c r="CA50" s="429"/>
      <c r="CB50" s="429"/>
      <c r="CC50" s="430"/>
      <c r="CD50" s="428"/>
      <c r="CE50" s="429"/>
      <c r="CF50" s="429"/>
      <c r="CG50" s="429"/>
      <c r="CH50" s="429"/>
      <c r="CI50" s="429"/>
      <c r="CJ50" s="429"/>
      <c r="CK50" s="429"/>
      <c r="CL50" s="429"/>
      <c r="CM50" s="430"/>
      <c r="CN50" s="440"/>
      <c r="CO50" s="441"/>
      <c r="CP50" s="441"/>
      <c r="CQ50" s="441"/>
      <c r="CR50" s="441"/>
      <c r="CS50" s="441"/>
      <c r="CT50" s="441"/>
      <c r="CU50" s="441"/>
      <c r="CV50" s="441"/>
      <c r="CW50" s="441"/>
      <c r="CX50" s="441"/>
      <c r="CY50" s="441"/>
      <c r="CZ50" s="441"/>
      <c r="DA50" s="441"/>
      <c r="DB50" s="441"/>
      <c r="DC50" s="441"/>
      <c r="DD50" s="442"/>
    </row>
    <row r="51" spans="1:108" ht="15.75" thickBot="1" x14ac:dyDescent="0.25">
      <c r="A51" s="471">
        <v>40210</v>
      </c>
      <c r="B51" s="472"/>
      <c r="C51" s="472"/>
      <c r="D51" s="472"/>
      <c r="E51" s="472"/>
      <c r="F51" s="472"/>
      <c r="G51" s="472"/>
      <c r="H51" s="472"/>
      <c r="I51" s="473"/>
      <c r="J51" s="14"/>
      <c r="K51" s="431" t="s">
        <v>171</v>
      </c>
      <c r="L51" s="432"/>
      <c r="M51" s="432"/>
      <c r="N51" s="432"/>
      <c r="O51" s="432"/>
      <c r="P51" s="432"/>
      <c r="Q51" s="432"/>
      <c r="R51" s="432"/>
      <c r="S51" s="432"/>
      <c r="T51" s="432"/>
      <c r="U51" s="432"/>
      <c r="V51" s="432"/>
      <c r="W51" s="432"/>
      <c r="X51" s="432"/>
      <c r="Y51" s="432"/>
      <c r="Z51" s="432"/>
      <c r="AA51" s="432"/>
      <c r="AB51" s="432"/>
      <c r="AC51" s="432"/>
      <c r="AD51" s="432"/>
      <c r="AE51" s="432"/>
      <c r="AF51" s="432"/>
      <c r="AG51" s="432"/>
      <c r="AH51" s="432"/>
      <c r="AI51" s="432"/>
      <c r="AJ51" s="432"/>
      <c r="AK51" s="432"/>
      <c r="AL51" s="432"/>
      <c r="AM51" s="432"/>
      <c r="AN51" s="432"/>
      <c r="AO51" s="432"/>
      <c r="AP51" s="432"/>
      <c r="AQ51" s="432"/>
      <c r="AR51" s="432"/>
      <c r="AS51" s="432"/>
      <c r="AT51" s="432"/>
      <c r="AU51" s="432"/>
      <c r="AV51" s="432"/>
      <c r="AW51" s="432"/>
      <c r="AX51" s="432"/>
      <c r="AY51" s="432"/>
      <c r="AZ51" s="432"/>
      <c r="BA51" s="432"/>
      <c r="BB51" s="432"/>
      <c r="BC51" s="432"/>
      <c r="BD51" s="432"/>
      <c r="BE51" s="432"/>
      <c r="BF51" s="432"/>
      <c r="BG51" s="433"/>
      <c r="BH51" s="15"/>
      <c r="BI51" s="428" t="s">
        <v>5</v>
      </c>
      <c r="BJ51" s="429"/>
      <c r="BK51" s="429"/>
      <c r="BL51" s="429"/>
      <c r="BM51" s="429"/>
      <c r="BN51" s="429"/>
      <c r="BO51" s="429"/>
      <c r="BP51" s="429"/>
      <c r="BQ51" s="429"/>
      <c r="BR51" s="429"/>
      <c r="BS51" s="430"/>
      <c r="BT51" s="428"/>
      <c r="BU51" s="429"/>
      <c r="BV51" s="429"/>
      <c r="BW51" s="429"/>
      <c r="BX51" s="429"/>
      <c r="BY51" s="429"/>
      <c r="BZ51" s="429"/>
      <c r="CA51" s="429"/>
      <c r="CB51" s="429"/>
      <c r="CC51" s="430"/>
      <c r="CD51" s="428"/>
      <c r="CE51" s="429"/>
      <c r="CF51" s="429"/>
      <c r="CG51" s="429"/>
      <c r="CH51" s="429"/>
      <c r="CI51" s="429"/>
      <c r="CJ51" s="429"/>
      <c r="CK51" s="429"/>
      <c r="CL51" s="429"/>
      <c r="CM51" s="430"/>
      <c r="CN51" s="440"/>
      <c r="CO51" s="441"/>
      <c r="CP51" s="441"/>
      <c r="CQ51" s="441"/>
      <c r="CR51" s="441"/>
      <c r="CS51" s="441"/>
      <c r="CT51" s="441"/>
      <c r="CU51" s="441"/>
      <c r="CV51" s="441"/>
      <c r="CW51" s="441"/>
      <c r="CX51" s="441"/>
      <c r="CY51" s="441"/>
      <c r="CZ51" s="441"/>
      <c r="DA51" s="441"/>
      <c r="DB51" s="441"/>
      <c r="DC51" s="441"/>
      <c r="DD51" s="442"/>
    </row>
    <row r="52" spans="1:108" ht="15.75" thickBot="1" x14ac:dyDescent="0.25">
      <c r="A52" s="471">
        <v>40210</v>
      </c>
      <c r="B52" s="472"/>
      <c r="C52" s="472"/>
      <c r="D52" s="472"/>
      <c r="E52" s="472"/>
      <c r="F52" s="472"/>
      <c r="G52" s="472"/>
      <c r="H52" s="472"/>
      <c r="I52" s="473"/>
      <c r="J52" s="14"/>
      <c r="K52" s="431" t="s">
        <v>53</v>
      </c>
      <c r="L52" s="432"/>
      <c r="M52" s="432"/>
      <c r="N52" s="432"/>
      <c r="O52" s="432"/>
      <c r="P52" s="432"/>
      <c r="Q52" s="432"/>
      <c r="R52" s="432"/>
      <c r="S52" s="432"/>
      <c r="T52" s="432"/>
      <c r="U52" s="432"/>
      <c r="V52" s="432"/>
      <c r="W52" s="432"/>
      <c r="X52" s="432"/>
      <c r="Y52" s="432"/>
      <c r="Z52" s="432"/>
      <c r="AA52" s="432"/>
      <c r="AB52" s="432"/>
      <c r="AC52" s="432"/>
      <c r="AD52" s="432"/>
      <c r="AE52" s="432"/>
      <c r="AF52" s="432"/>
      <c r="AG52" s="432"/>
      <c r="AH52" s="432"/>
      <c r="AI52" s="432"/>
      <c r="AJ52" s="432"/>
      <c r="AK52" s="432"/>
      <c r="AL52" s="432"/>
      <c r="AM52" s="432"/>
      <c r="AN52" s="432"/>
      <c r="AO52" s="432"/>
      <c r="AP52" s="432"/>
      <c r="AQ52" s="432"/>
      <c r="AR52" s="432"/>
      <c r="AS52" s="432"/>
      <c r="AT52" s="432"/>
      <c r="AU52" s="432"/>
      <c r="AV52" s="432"/>
      <c r="AW52" s="432"/>
      <c r="AX52" s="432"/>
      <c r="AY52" s="432"/>
      <c r="AZ52" s="432"/>
      <c r="BA52" s="432"/>
      <c r="BB52" s="432"/>
      <c r="BC52" s="432"/>
      <c r="BD52" s="432"/>
      <c r="BE52" s="432"/>
      <c r="BF52" s="432"/>
      <c r="BG52" s="433"/>
      <c r="BH52" s="15"/>
      <c r="BI52" s="428" t="s">
        <v>5</v>
      </c>
      <c r="BJ52" s="429"/>
      <c r="BK52" s="429"/>
      <c r="BL52" s="429"/>
      <c r="BM52" s="429"/>
      <c r="BN52" s="429"/>
      <c r="BO52" s="429"/>
      <c r="BP52" s="429"/>
      <c r="BQ52" s="429"/>
      <c r="BR52" s="429"/>
      <c r="BS52" s="430"/>
      <c r="BT52" s="428"/>
      <c r="BU52" s="429"/>
      <c r="BV52" s="429"/>
      <c r="BW52" s="429"/>
      <c r="BX52" s="429"/>
      <c r="BY52" s="429"/>
      <c r="BZ52" s="429"/>
      <c r="CA52" s="429"/>
      <c r="CB52" s="429"/>
      <c r="CC52" s="430"/>
      <c r="CD52" s="428"/>
      <c r="CE52" s="429"/>
      <c r="CF52" s="429"/>
      <c r="CG52" s="429"/>
      <c r="CH52" s="429"/>
      <c r="CI52" s="429"/>
      <c r="CJ52" s="429"/>
      <c r="CK52" s="429"/>
      <c r="CL52" s="429"/>
      <c r="CM52" s="430"/>
      <c r="CN52" s="440"/>
      <c r="CO52" s="441"/>
      <c r="CP52" s="441"/>
      <c r="CQ52" s="441"/>
      <c r="CR52" s="441"/>
      <c r="CS52" s="441"/>
      <c r="CT52" s="441"/>
      <c r="CU52" s="441"/>
      <c r="CV52" s="441"/>
      <c r="CW52" s="441"/>
      <c r="CX52" s="441"/>
      <c r="CY52" s="441"/>
      <c r="CZ52" s="441"/>
      <c r="DA52" s="441"/>
      <c r="DB52" s="441"/>
      <c r="DC52" s="441"/>
      <c r="DD52" s="442"/>
    </row>
    <row r="53" spans="1:108" ht="15.75" thickBot="1" x14ac:dyDescent="0.25">
      <c r="A53" s="428" t="s">
        <v>112</v>
      </c>
      <c r="B53" s="429"/>
      <c r="C53" s="429"/>
      <c r="D53" s="429"/>
      <c r="E53" s="429"/>
      <c r="F53" s="429"/>
      <c r="G53" s="429"/>
      <c r="H53" s="429"/>
      <c r="I53" s="430"/>
      <c r="J53" s="14"/>
      <c r="K53" s="431" t="s">
        <v>54</v>
      </c>
      <c r="L53" s="432"/>
      <c r="M53" s="432"/>
      <c r="N53" s="432"/>
      <c r="O53" s="432"/>
      <c r="P53" s="432"/>
      <c r="Q53" s="432"/>
      <c r="R53" s="432"/>
      <c r="S53" s="432"/>
      <c r="T53" s="432"/>
      <c r="U53" s="432"/>
      <c r="V53" s="432"/>
      <c r="W53" s="432"/>
      <c r="X53" s="432"/>
      <c r="Y53" s="432"/>
      <c r="Z53" s="432"/>
      <c r="AA53" s="432"/>
      <c r="AB53" s="432"/>
      <c r="AC53" s="432"/>
      <c r="AD53" s="432"/>
      <c r="AE53" s="432"/>
      <c r="AF53" s="432"/>
      <c r="AG53" s="432"/>
      <c r="AH53" s="432"/>
      <c r="AI53" s="432"/>
      <c r="AJ53" s="432"/>
      <c r="AK53" s="432"/>
      <c r="AL53" s="432"/>
      <c r="AM53" s="432"/>
      <c r="AN53" s="432"/>
      <c r="AO53" s="432"/>
      <c r="AP53" s="432"/>
      <c r="AQ53" s="432"/>
      <c r="AR53" s="432"/>
      <c r="AS53" s="432"/>
      <c r="AT53" s="432"/>
      <c r="AU53" s="432"/>
      <c r="AV53" s="432"/>
      <c r="AW53" s="432"/>
      <c r="AX53" s="432"/>
      <c r="AY53" s="432"/>
      <c r="AZ53" s="432"/>
      <c r="BA53" s="432"/>
      <c r="BB53" s="432"/>
      <c r="BC53" s="432"/>
      <c r="BD53" s="432"/>
      <c r="BE53" s="432"/>
      <c r="BF53" s="432"/>
      <c r="BG53" s="433"/>
      <c r="BH53" s="15"/>
      <c r="BI53" s="428" t="s">
        <v>55</v>
      </c>
      <c r="BJ53" s="429"/>
      <c r="BK53" s="429"/>
      <c r="BL53" s="429"/>
      <c r="BM53" s="429"/>
      <c r="BN53" s="429"/>
      <c r="BO53" s="429"/>
      <c r="BP53" s="429"/>
      <c r="BQ53" s="429"/>
      <c r="BR53" s="429"/>
      <c r="BS53" s="430"/>
      <c r="BT53" s="428"/>
      <c r="BU53" s="429"/>
      <c r="BV53" s="429"/>
      <c r="BW53" s="429"/>
      <c r="BX53" s="429"/>
      <c r="BY53" s="429"/>
      <c r="BZ53" s="429"/>
      <c r="CA53" s="429"/>
      <c r="CB53" s="429"/>
      <c r="CC53" s="430"/>
      <c r="CD53" s="428"/>
      <c r="CE53" s="429"/>
      <c r="CF53" s="429"/>
      <c r="CG53" s="429"/>
      <c r="CH53" s="429"/>
      <c r="CI53" s="429"/>
      <c r="CJ53" s="429"/>
      <c r="CK53" s="429"/>
      <c r="CL53" s="429"/>
      <c r="CM53" s="430"/>
      <c r="CN53" s="440"/>
      <c r="CO53" s="441"/>
      <c r="CP53" s="441"/>
      <c r="CQ53" s="441"/>
      <c r="CR53" s="441"/>
      <c r="CS53" s="441"/>
      <c r="CT53" s="441"/>
      <c r="CU53" s="441"/>
      <c r="CV53" s="441"/>
      <c r="CW53" s="441"/>
      <c r="CX53" s="441"/>
      <c r="CY53" s="441"/>
      <c r="CZ53" s="441"/>
      <c r="DA53" s="441"/>
      <c r="DB53" s="441"/>
      <c r="DC53" s="441"/>
      <c r="DD53" s="442"/>
    </row>
    <row r="54" spans="1:108" ht="15.75" thickBot="1" x14ac:dyDescent="0.25">
      <c r="A54" s="471">
        <v>40575</v>
      </c>
      <c r="B54" s="472"/>
      <c r="C54" s="472"/>
      <c r="D54" s="472"/>
      <c r="E54" s="472"/>
      <c r="F54" s="472"/>
      <c r="G54" s="472"/>
      <c r="H54" s="472"/>
      <c r="I54" s="473"/>
      <c r="J54" s="14"/>
      <c r="K54" s="431" t="s">
        <v>85</v>
      </c>
      <c r="L54" s="432"/>
      <c r="M54" s="432"/>
      <c r="N54" s="432"/>
      <c r="O54" s="432"/>
      <c r="P54" s="432"/>
      <c r="Q54" s="432"/>
      <c r="R54" s="432"/>
      <c r="S54" s="432"/>
      <c r="T54" s="432"/>
      <c r="U54" s="432"/>
      <c r="V54" s="432"/>
      <c r="W54" s="432"/>
      <c r="X54" s="432"/>
      <c r="Y54" s="432"/>
      <c r="Z54" s="432"/>
      <c r="AA54" s="432"/>
      <c r="AB54" s="432"/>
      <c r="AC54" s="432"/>
      <c r="AD54" s="432"/>
      <c r="AE54" s="432"/>
      <c r="AF54" s="432"/>
      <c r="AG54" s="432"/>
      <c r="AH54" s="432"/>
      <c r="AI54" s="432"/>
      <c r="AJ54" s="432"/>
      <c r="AK54" s="432"/>
      <c r="AL54" s="432"/>
      <c r="AM54" s="432"/>
      <c r="AN54" s="432"/>
      <c r="AO54" s="432"/>
      <c r="AP54" s="432"/>
      <c r="AQ54" s="432"/>
      <c r="AR54" s="432"/>
      <c r="AS54" s="432"/>
      <c r="AT54" s="432"/>
      <c r="AU54" s="432"/>
      <c r="AV54" s="432"/>
      <c r="AW54" s="432"/>
      <c r="AX54" s="432"/>
      <c r="AY54" s="432"/>
      <c r="AZ54" s="432"/>
      <c r="BA54" s="432"/>
      <c r="BB54" s="432"/>
      <c r="BC54" s="432"/>
      <c r="BD54" s="432"/>
      <c r="BE54" s="432"/>
      <c r="BF54" s="432"/>
      <c r="BG54" s="433"/>
      <c r="BH54" s="15"/>
      <c r="BI54" s="428" t="s">
        <v>5</v>
      </c>
      <c r="BJ54" s="429"/>
      <c r="BK54" s="429"/>
      <c r="BL54" s="429"/>
      <c r="BM54" s="429"/>
      <c r="BN54" s="429"/>
      <c r="BO54" s="429"/>
      <c r="BP54" s="429"/>
      <c r="BQ54" s="429"/>
      <c r="BR54" s="429"/>
      <c r="BS54" s="430"/>
      <c r="BT54" s="428"/>
      <c r="BU54" s="429"/>
      <c r="BV54" s="429"/>
      <c r="BW54" s="429"/>
      <c r="BX54" s="429"/>
      <c r="BY54" s="429"/>
      <c r="BZ54" s="429"/>
      <c r="CA54" s="429"/>
      <c r="CB54" s="429"/>
      <c r="CC54" s="430"/>
      <c r="CD54" s="428"/>
      <c r="CE54" s="429"/>
      <c r="CF54" s="429"/>
      <c r="CG54" s="429"/>
      <c r="CH54" s="429"/>
      <c r="CI54" s="429"/>
      <c r="CJ54" s="429"/>
      <c r="CK54" s="429"/>
      <c r="CL54" s="429"/>
      <c r="CM54" s="430"/>
      <c r="CN54" s="440"/>
      <c r="CO54" s="441"/>
      <c r="CP54" s="441"/>
      <c r="CQ54" s="441"/>
      <c r="CR54" s="441"/>
      <c r="CS54" s="441"/>
      <c r="CT54" s="441"/>
      <c r="CU54" s="441"/>
      <c r="CV54" s="441"/>
      <c r="CW54" s="441"/>
      <c r="CX54" s="441"/>
      <c r="CY54" s="441"/>
      <c r="CZ54" s="441"/>
      <c r="DA54" s="441"/>
      <c r="DB54" s="441"/>
      <c r="DC54" s="441"/>
      <c r="DD54" s="442"/>
    </row>
    <row r="55" spans="1:108" ht="15.75" thickBot="1" x14ac:dyDescent="0.25">
      <c r="A55" s="471">
        <v>40940</v>
      </c>
      <c r="B55" s="472"/>
      <c r="C55" s="472"/>
      <c r="D55" s="472"/>
      <c r="E55" s="472"/>
      <c r="F55" s="472"/>
      <c r="G55" s="472"/>
      <c r="H55" s="472"/>
      <c r="I55" s="473"/>
      <c r="J55" s="14"/>
      <c r="K55" s="431" t="s">
        <v>172</v>
      </c>
      <c r="L55" s="432"/>
      <c r="M55" s="432"/>
      <c r="N55" s="432"/>
      <c r="O55" s="432"/>
      <c r="P55" s="432"/>
      <c r="Q55" s="432"/>
      <c r="R55" s="432"/>
      <c r="S55" s="432"/>
      <c r="T55" s="432"/>
      <c r="U55" s="432"/>
      <c r="V55" s="432"/>
      <c r="W55" s="432"/>
      <c r="X55" s="432"/>
      <c r="Y55" s="432"/>
      <c r="Z55" s="432"/>
      <c r="AA55" s="432"/>
      <c r="AB55" s="432"/>
      <c r="AC55" s="432"/>
      <c r="AD55" s="432"/>
      <c r="AE55" s="432"/>
      <c r="AF55" s="432"/>
      <c r="AG55" s="432"/>
      <c r="AH55" s="432"/>
      <c r="AI55" s="432"/>
      <c r="AJ55" s="432"/>
      <c r="AK55" s="432"/>
      <c r="AL55" s="432"/>
      <c r="AM55" s="432"/>
      <c r="AN55" s="432"/>
      <c r="AO55" s="432"/>
      <c r="AP55" s="432"/>
      <c r="AQ55" s="432"/>
      <c r="AR55" s="432"/>
      <c r="AS55" s="432"/>
      <c r="AT55" s="432"/>
      <c r="AU55" s="432"/>
      <c r="AV55" s="432"/>
      <c r="AW55" s="432"/>
      <c r="AX55" s="432"/>
      <c r="AY55" s="432"/>
      <c r="AZ55" s="432"/>
      <c r="BA55" s="432"/>
      <c r="BB55" s="432"/>
      <c r="BC55" s="432"/>
      <c r="BD55" s="432"/>
      <c r="BE55" s="432"/>
      <c r="BF55" s="432"/>
      <c r="BG55" s="433"/>
      <c r="BH55" s="15"/>
      <c r="BI55" s="428" t="s">
        <v>5</v>
      </c>
      <c r="BJ55" s="429"/>
      <c r="BK55" s="429"/>
      <c r="BL55" s="429"/>
      <c r="BM55" s="429"/>
      <c r="BN55" s="429"/>
      <c r="BO55" s="429"/>
      <c r="BP55" s="429"/>
      <c r="BQ55" s="429"/>
      <c r="BR55" s="429"/>
      <c r="BS55" s="430"/>
      <c r="BT55" s="428"/>
      <c r="BU55" s="429"/>
      <c r="BV55" s="429"/>
      <c r="BW55" s="429"/>
      <c r="BX55" s="429"/>
      <c r="BY55" s="429"/>
      <c r="BZ55" s="429"/>
      <c r="CA55" s="429"/>
      <c r="CB55" s="429"/>
      <c r="CC55" s="430"/>
      <c r="CD55" s="428"/>
      <c r="CE55" s="429"/>
      <c r="CF55" s="429"/>
      <c r="CG55" s="429"/>
      <c r="CH55" s="429"/>
      <c r="CI55" s="429"/>
      <c r="CJ55" s="429"/>
      <c r="CK55" s="429"/>
      <c r="CL55" s="429"/>
      <c r="CM55" s="430"/>
      <c r="CN55" s="440"/>
      <c r="CO55" s="441"/>
      <c r="CP55" s="441"/>
      <c r="CQ55" s="441"/>
      <c r="CR55" s="441"/>
      <c r="CS55" s="441"/>
      <c r="CT55" s="441"/>
      <c r="CU55" s="441"/>
      <c r="CV55" s="441"/>
      <c r="CW55" s="441"/>
      <c r="CX55" s="441"/>
      <c r="CY55" s="441"/>
      <c r="CZ55" s="441"/>
      <c r="DA55" s="441"/>
      <c r="DB55" s="441"/>
      <c r="DC55" s="441"/>
      <c r="DD55" s="442"/>
    </row>
    <row r="56" spans="1:108" ht="15.75" thickBot="1" x14ac:dyDescent="0.25">
      <c r="A56" s="428" t="s">
        <v>173</v>
      </c>
      <c r="B56" s="429"/>
      <c r="C56" s="429"/>
      <c r="D56" s="429"/>
      <c r="E56" s="429"/>
      <c r="F56" s="429"/>
      <c r="G56" s="429"/>
      <c r="H56" s="429"/>
      <c r="I56" s="430"/>
      <c r="J56" s="14"/>
      <c r="K56" s="431" t="s">
        <v>174</v>
      </c>
      <c r="L56" s="432"/>
      <c r="M56" s="432"/>
      <c r="N56" s="432"/>
      <c r="O56" s="432"/>
      <c r="P56" s="432"/>
      <c r="Q56" s="432"/>
      <c r="R56" s="432"/>
      <c r="S56" s="432"/>
      <c r="T56" s="432"/>
      <c r="U56" s="432"/>
      <c r="V56" s="432"/>
      <c r="W56" s="432"/>
      <c r="X56" s="432"/>
      <c r="Y56" s="432"/>
      <c r="Z56" s="432"/>
      <c r="AA56" s="432"/>
      <c r="AB56" s="432"/>
      <c r="AC56" s="432"/>
      <c r="AD56" s="432"/>
      <c r="AE56" s="432"/>
      <c r="AF56" s="432"/>
      <c r="AG56" s="432"/>
      <c r="AH56" s="432"/>
      <c r="AI56" s="432"/>
      <c r="AJ56" s="432"/>
      <c r="AK56" s="432"/>
      <c r="AL56" s="432"/>
      <c r="AM56" s="432"/>
      <c r="AN56" s="432"/>
      <c r="AO56" s="432"/>
      <c r="AP56" s="432"/>
      <c r="AQ56" s="432"/>
      <c r="AR56" s="432"/>
      <c r="AS56" s="432"/>
      <c r="AT56" s="432"/>
      <c r="AU56" s="432"/>
      <c r="AV56" s="432"/>
      <c r="AW56" s="432"/>
      <c r="AX56" s="432"/>
      <c r="AY56" s="432"/>
      <c r="AZ56" s="432"/>
      <c r="BA56" s="432"/>
      <c r="BB56" s="432"/>
      <c r="BC56" s="432"/>
      <c r="BD56" s="432"/>
      <c r="BE56" s="432"/>
      <c r="BF56" s="432"/>
      <c r="BG56" s="433"/>
      <c r="BH56" s="15"/>
      <c r="BI56" s="428" t="s">
        <v>5</v>
      </c>
      <c r="BJ56" s="429"/>
      <c r="BK56" s="429"/>
      <c r="BL56" s="429"/>
      <c r="BM56" s="429"/>
      <c r="BN56" s="429"/>
      <c r="BO56" s="429"/>
      <c r="BP56" s="429"/>
      <c r="BQ56" s="429"/>
      <c r="BR56" s="429"/>
      <c r="BS56" s="430"/>
      <c r="BT56" s="428"/>
      <c r="BU56" s="429"/>
      <c r="BV56" s="429"/>
      <c r="BW56" s="429"/>
      <c r="BX56" s="429"/>
      <c r="BY56" s="429"/>
      <c r="BZ56" s="429"/>
      <c r="CA56" s="429"/>
      <c r="CB56" s="429"/>
      <c r="CC56" s="430"/>
      <c r="CD56" s="428"/>
      <c r="CE56" s="429"/>
      <c r="CF56" s="429"/>
      <c r="CG56" s="429"/>
      <c r="CH56" s="429"/>
      <c r="CI56" s="429"/>
      <c r="CJ56" s="429"/>
      <c r="CK56" s="429"/>
      <c r="CL56" s="429"/>
      <c r="CM56" s="430"/>
      <c r="CN56" s="440"/>
      <c r="CO56" s="441"/>
      <c r="CP56" s="441"/>
      <c r="CQ56" s="441"/>
      <c r="CR56" s="441"/>
      <c r="CS56" s="441"/>
      <c r="CT56" s="441"/>
      <c r="CU56" s="441"/>
      <c r="CV56" s="441"/>
      <c r="CW56" s="441"/>
      <c r="CX56" s="441"/>
      <c r="CY56" s="441"/>
      <c r="CZ56" s="441"/>
      <c r="DA56" s="441"/>
      <c r="DB56" s="441"/>
      <c r="DC56" s="441"/>
      <c r="DD56" s="442"/>
    </row>
    <row r="57" spans="1:108" ht="15.75" thickBot="1" x14ac:dyDescent="0.25">
      <c r="A57" s="428" t="s">
        <v>175</v>
      </c>
      <c r="B57" s="429"/>
      <c r="C57" s="429"/>
      <c r="D57" s="429"/>
      <c r="E57" s="429"/>
      <c r="F57" s="429"/>
      <c r="G57" s="429"/>
      <c r="H57" s="429"/>
      <c r="I57" s="430"/>
      <c r="J57" s="14"/>
      <c r="K57" s="431" t="s">
        <v>176</v>
      </c>
      <c r="L57" s="432"/>
      <c r="M57" s="432"/>
      <c r="N57" s="432"/>
      <c r="O57" s="432"/>
      <c r="P57" s="432"/>
      <c r="Q57" s="432"/>
      <c r="R57" s="432"/>
      <c r="S57" s="432"/>
      <c r="T57" s="432"/>
      <c r="U57" s="432"/>
      <c r="V57" s="432"/>
      <c r="W57" s="432"/>
      <c r="X57" s="432"/>
      <c r="Y57" s="432"/>
      <c r="Z57" s="432"/>
      <c r="AA57" s="432"/>
      <c r="AB57" s="432"/>
      <c r="AC57" s="432"/>
      <c r="AD57" s="432"/>
      <c r="AE57" s="432"/>
      <c r="AF57" s="432"/>
      <c r="AG57" s="432"/>
      <c r="AH57" s="432"/>
      <c r="AI57" s="432"/>
      <c r="AJ57" s="432"/>
      <c r="AK57" s="432"/>
      <c r="AL57" s="432"/>
      <c r="AM57" s="432"/>
      <c r="AN57" s="432"/>
      <c r="AO57" s="432"/>
      <c r="AP57" s="432"/>
      <c r="AQ57" s="432"/>
      <c r="AR57" s="432"/>
      <c r="AS57" s="432"/>
      <c r="AT57" s="432"/>
      <c r="AU57" s="432"/>
      <c r="AV57" s="432"/>
      <c r="AW57" s="432"/>
      <c r="AX57" s="432"/>
      <c r="AY57" s="432"/>
      <c r="AZ57" s="432"/>
      <c r="BA57" s="432"/>
      <c r="BB57" s="432"/>
      <c r="BC57" s="432"/>
      <c r="BD57" s="432"/>
      <c r="BE57" s="432"/>
      <c r="BF57" s="432"/>
      <c r="BG57" s="433"/>
      <c r="BH57" s="15"/>
      <c r="BI57" s="428" t="s">
        <v>5</v>
      </c>
      <c r="BJ57" s="429"/>
      <c r="BK57" s="429"/>
      <c r="BL57" s="429"/>
      <c r="BM57" s="429"/>
      <c r="BN57" s="429"/>
      <c r="BO57" s="429"/>
      <c r="BP57" s="429"/>
      <c r="BQ57" s="429"/>
      <c r="BR57" s="429"/>
      <c r="BS57" s="430"/>
      <c r="BT57" s="428"/>
      <c r="BU57" s="429"/>
      <c r="BV57" s="429"/>
      <c r="BW57" s="429"/>
      <c r="BX57" s="429"/>
      <c r="BY57" s="429"/>
      <c r="BZ57" s="429"/>
      <c r="CA57" s="429"/>
      <c r="CB57" s="429"/>
      <c r="CC57" s="430"/>
      <c r="CD57" s="428"/>
      <c r="CE57" s="429"/>
      <c r="CF57" s="429"/>
      <c r="CG57" s="429"/>
      <c r="CH57" s="429"/>
      <c r="CI57" s="429"/>
      <c r="CJ57" s="429"/>
      <c r="CK57" s="429"/>
      <c r="CL57" s="429"/>
      <c r="CM57" s="430"/>
      <c r="CN57" s="440"/>
      <c r="CO57" s="441"/>
      <c r="CP57" s="441"/>
      <c r="CQ57" s="441"/>
      <c r="CR57" s="441"/>
      <c r="CS57" s="441"/>
      <c r="CT57" s="441"/>
      <c r="CU57" s="441"/>
      <c r="CV57" s="441"/>
      <c r="CW57" s="441"/>
      <c r="CX57" s="441"/>
      <c r="CY57" s="441"/>
      <c r="CZ57" s="441"/>
      <c r="DA57" s="441"/>
      <c r="DB57" s="441"/>
      <c r="DC57" s="441"/>
      <c r="DD57" s="442"/>
    </row>
    <row r="58" spans="1:108" ht="15.75" thickBot="1" x14ac:dyDescent="0.25">
      <c r="A58" s="437">
        <v>44986</v>
      </c>
      <c r="B58" s="438"/>
      <c r="C58" s="438"/>
      <c r="D58" s="438"/>
      <c r="E58" s="438"/>
      <c r="F58" s="438"/>
      <c r="G58" s="438"/>
      <c r="H58" s="438"/>
      <c r="I58" s="439"/>
      <c r="J58" s="14"/>
      <c r="K58" s="431" t="s">
        <v>115</v>
      </c>
      <c r="L58" s="432"/>
      <c r="M58" s="432"/>
      <c r="N58" s="432"/>
      <c r="O58" s="432"/>
      <c r="P58" s="432"/>
      <c r="Q58" s="432"/>
      <c r="R58" s="432"/>
      <c r="S58" s="432"/>
      <c r="T58" s="432"/>
      <c r="U58" s="432"/>
      <c r="V58" s="432"/>
      <c r="W58" s="432"/>
      <c r="X58" s="432"/>
      <c r="Y58" s="432"/>
      <c r="Z58" s="432"/>
      <c r="AA58" s="432"/>
      <c r="AB58" s="432"/>
      <c r="AC58" s="432"/>
      <c r="AD58" s="432"/>
      <c r="AE58" s="432"/>
      <c r="AF58" s="432"/>
      <c r="AG58" s="432"/>
      <c r="AH58" s="432"/>
      <c r="AI58" s="432"/>
      <c r="AJ58" s="432"/>
      <c r="AK58" s="432"/>
      <c r="AL58" s="432"/>
      <c r="AM58" s="432"/>
      <c r="AN58" s="432"/>
      <c r="AO58" s="432"/>
      <c r="AP58" s="432"/>
      <c r="AQ58" s="432"/>
      <c r="AR58" s="432"/>
      <c r="AS58" s="432"/>
      <c r="AT58" s="432"/>
      <c r="AU58" s="432"/>
      <c r="AV58" s="432"/>
      <c r="AW58" s="432"/>
      <c r="AX58" s="432"/>
      <c r="AY58" s="432"/>
      <c r="AZ58" s="432"/>
      <c r="BA58" s="432"/>
      <c r="BB58" s="432"/>
      <c r="BC58" s="432"/>
      <c r="BD58" s="432"/>
      <c r="BE58" s="432"/>
      <c r="BF58" s="432"/>
      <c r="BG58" s="433"/>
      <c r="BH58" s="15"/>
      <c r="BI58" s="428" t="s">
        <v>5</v>
      </c>
      <c r="BJ58" s="429"/>
      <c r="BK58" s="429"/>
      <c r="BL58" s="429"/>
      <c r="BM58" s="429"/>
      <c r="BN58" s="429"/>
      <c r="BO58" s="429"/>
      <c r="BP58" s="429"/>
      <c r="BQ58" s="429"/>
      <c r="BR58" s="429"/>
      <c r="BS58" s="430"/>
      <c r="BT58" s="428"/>
      <c r="BU58" s="429"/>
      <c r="BV58" s="429"/>
      <c r="BW58" s="429"/>
      <c r="BX58" s="429"/>
      <c r="BY58" s="429"/>
      <c r="BZ58" s="429"/>
      <c r="CA58" s="429"/>
      <c r="CB58" s="429"/>
      <c r="CC58" s="430"/>
      <c r="CD58" s="428"/>
      <c r="CE58" s="429"/>
      <c r="CF58" s="429"/>
      <c r="CG58" s="429"/>
      <c r="CH58" s="429"/>
      <c r="CI58" s="429"/>
      <c r="CJ58" s="429"/>
      <c r="CK58" s="429"/>
      <c r="CL58" s="429"/>
      <c r="CM58" s="430"/>
      <c r="CN58" s="440"/>
      <c r="CO58" s="441"/>
      <c r="CP58" s="441"/>
      <c r="CQ58" s="441"/>
      <c r="CR58" s="441"/>
      <c r="CS58" s="441"/>
      <c r="CT58" s="441"/>
      <c r="CU58" s="441"/>
      <c r="CV58" s="441"/>
      <c r="CW58" s="441"/>
      <c r="CX58" s="441"/>
      <c r="CY58" s="441"/>
      <c r="CZ58" s="441"/>
      <c r="DA58" s="441"/>
      <c r="DB58" s="441"/>
      <c r="DC58" s="441"/>
      <c r="DD58" s="442"/>
    </row>
    <row r="59" spans="1:108" ht="15.75" thickBot="1" x14ac:dyDescent="0.25">
      <c r="A59" s="428" t="s">
        <v>19</v>
      </c>
      <c r="B59" s="429"/>
      <c r="C59" s="429"/>
      <c r="D59" s="429"/>
      <c r="E59" s="429"/>
      <c r="F59" s="429"/>
      <c r="G59" s="429"/>
      <c r="H59" s="429"/>
      <c r="I59" s="430"/>
      <c r="J59" s="14"/>
      <c r="K59" s="431" t="s">
        <v>177</v>
      </c>
      <c r="L59" s="432"/>
      <c r="M59" s="432"/>
      <c r="N59" s="432"/>
      <c r="O59" s="432"/>
      <c r="P59" s="432"/>
      <c r="Q59" s="432"/>
      <c r="R59" s="432"/>
      <c r="S59" s="432"/>
      <c r="T59" s="432"/>
      <c r="U59" s="432"/>
      <c r="V59" s="432"/>
      <c r="W59" s="432"/>
      <c r="X59" s="432"/>
      <c r="Y59" s="432"/>
      <c r="Z59" s="432"/>
      <c r="AA59" s="432"/>
      <c r="AB59" s="432"/>
      <c r="AC59" s="432"/>
      <c r="AD59" s="432"/>
      <c r="AE59" s="432"/>
      <c r="AF59" s="432"/>
      <c r="AG59" s="432"/>
      <c r="AH59" s="432"/>
      <c r="AI59" s="432"/>
      <c r="AJ59" s="432"/>
      <c r="AK59" s="432"/>
      <c r="AL59" s="432"/>
      <c r="AM59" s="432"/>
      <c r="AN59" s="432"/>
      <c r="AO59" s="432"/>
      <c r="AP59" s="432"/>
      <c r="AQ59" s="432"/>
      <c r="AR59" s="432"/>
      <c r="AS59" s="432"/>
      <c r="AT59" s="432"/>
      <c r="AU59" s="432"/>
      <c r="AV59" s="432"/>
      <c r="AW59" s="432"/>
      <c r="AX59" s="432"/>
      <c r="AY59" s="432"/>
      <c r="AZ59" s="432"/>
      <c r="BA59" s="432"/>
      <c r="BB59" s="432"/>
      <c r="BC59" s="432"/>
      <c r="BD59" s="432"/>
      <c r="BE59" s="432"/>
      <c r="BF59" s="432"/>
      <c r="BG59" s="433"/>
      <c r="BH59" s="15"/>
      <c r="BI59" s="428" t="s">
        <v>5</v>
      </c>
      <c r="BJ59" s="429"/>
      <c r="BK59" s="429"/>
      <c r="BL59" s="429"/>
      <c r="BM59" s="429"/>
      <c r="BN59" s="429"/>
      <c r="BO59" s="429"/>
      <c r="BP59" s="429"/>
      <c r="BQ59" s="429"/>
      <c r="BR59" s="429"/>
      <c r="BS59" s="430"/>
      <c r="BT59" s="428"/>
      <c r="BU59" s="429"/>
      <c r="BV59" s="429"/>
      <c r="BW59" s="429"/>
      <c r="BX59" s="429"/>
      <c r="BY59" s="429"/>
      <c r="BZ59" s="429"/>
      <c r="CA59" s="429"/>
      <c r="CB59" s="429"/>
      <c r="CC59" s="430"/>
      <c r="CD59" s="428"/>
      <c r="CE59" s="429"/>
      <c r="CF59" s="429"/>
      <c r="CG59" s="429"/>
      <c r="CH59" s="429"/>
      <c r="CI59" s="429"/>
      <c r="CJ59" s="429"/>
      <c r="CK59" s="429"/>
      <c r="CL59" s="429"/>
      <c r="CM59" s="430"/>
      <c r="CN59" s="440"/>
      <c r="CO59" s="441"/>
      <c r="CP59" s="441"/>
      <c r="CQ59" s="441"/>
      <c r="CR59" s="441"/>
      <c r="CS59" s="441"/>
      <c r="CT59" s="441"/>
      <c r="CU59" s="441"/>
      <c r="CV59" s="441"/>
      <c r="CW59" s="441"/>
      <c r="CX59" s="441"/>
      <c r="CY59" s="441"/>
      <c r="CZ59" s="441"/>
      <c r="DA59" s="441"/>
      <c r="DB59" s="441"/>
      <c r="DC59" s="441"/>
      <c r="DD59" s="442"/>
    </row>
    <row r="60" spans="1:108" ht="15.75" thickBot="1" x14ac:dyDescent="0.25">
      <c r="A60" s="428" t="s">
        <v>20</v>
      </c>
      <c r="B60" s="429"/>
      <c r="C60" s="429"/>
      <c r="D60" s="429"/>
      <c r="E60" s="429"/>
      <c r="F60" s="429"/>
      <c r="G60" s="429"/>
      <c r="H60" s="429"/>
      <c r="I60" s="430"/>
      <c r="J60" s="14"/>
      <c r="K60" s="431" t="s">
        <v>59</v>
      </c>
      <c r="L60" s="432"/>
      <c r="M60" s="432"/>
      <c r="N60" s="432"/>
      <c r="O60" s="432"/>
      <c r="P60" s="432"/>
      <c r="Q60" s="432"/>
      <c r="R60" s="432"/>
      <c r="S60" s="432"/>
      <c r="T60" s="432"/>
      <c r="U60" s="432"/>
      <c r="V60" s="432"/>
      <c r="W60" s="432"/>
      <c r="X60" s="432"/>
      <c r="Y60" s="432"/>
      <c r="Z60" s="432"/>
      <c r="AA60" s="432"/>
      <c r="AB60" s="432"/>
      <c r="AC60" s="432"/>
      <c r="AD60" s="432"/>
      <c r="AE60" s="432"/>
      <c r="AF60" s="432"/>
      <c r="AG60" s="432"/>
      <c r="AH60" s="432"/>
      <c r="AI60" s="432"/>
      <c r="AJ60" s="432"/>
      <c r="AK60" s="432"/>
      <c r="AL60" s="432"/>
      <c r="AM60" s="432"/>
      <c r="AN60" s="432"/>
      <c r="AO60" s="432"/>
      <c r="AP60" s="432"/>
      <c r="AQ60" s="432"/>
      <c r="AR60" s="432"/>
      <c r="AS60" s="432"/>
      <c r="AT60" s="432"/>
      <c r="AU60" s="432"/>
      <c r="AV60" s="432"/>
      <c r="AW60" s="432"/>
      <c r="AX60" s="432"/>
      <c r="AY60" s="432"/>
      <c r="AZ60" s="432"/>
      <c r="BA60" s="432"/>
      <c r="BB60" s="432"/>
      <c r="BC60" s="432"/>
      <c r="BD60" s="432"/>
      <c r="BE60" s="432"/>
      <c r="BF60" s="432"/>
      <c r="BG60" s="433"/>
      <c r="BH60" s="15"/>
      <c r="BI60" s="428" t="s">
        <v>5</v>
      </c>
      <c r="BJ60" s="429"/>
      <c r="BK60" s="429"/>
      <c r="BL60" s="429"/>
      <c r="BM60" s="429"/>
      <c r="BN60" s="429"/>
      <c r="BO60" s="429"/>
      <c r="BP60" s="429"/>
      <c r="BQ60" s="429"/>
      <c r="BR60" s="429"/>
      <c r="BS60" s="430"/>
      <c r="BT60" s="428"/>
      <c r="BU60" s="429"/>
      <c r="BV60" s="429"/>
      <c r="BW60" s="429"/>
      <c r="BX60" s="429"/>
      <c r="BY60" s="429"/>
      <c r="BZ60" s="429"/>
      <c r="CA60" s="429"/>
      <c r="CB60" s="429"/>
      <c r="CC60" s="430"/>
      <c r="CD60" s="428"/>
      <c r="CE60" s="429"/>
      <c r="CF60" s="429"/>
      <c r="CG60" s="429"/>
      <c r="CH60" s="429"/>
      <c r="CI60" s="429"/>
      <c r="CJ60" s="429"/>
      <c r="CK60" s="429"/>
      <c r="CL60" s="429"/>
      <c r="CM60" s="430"/>
      <c r="CN60" s="440"/>
      <c r="CO60" s="441"/>
      <c r="CP60" s="441"/>
      <c r="CQ60" s="441"/>
      <c r="CR60" s="441"/>
      <c r="CS60" s="441"/>
      <c r="CT60" s="441"/>
      <c r="CU60" s="441"/>
      <c r="CV60" s="441"/>
      <c r="CW60" s="441"/>
      <c r="CX60" s="441"/>
      <c r="CY60" s="441"/>
      <c r="CZ60" s="441"/>
      <c r="DA60" s="441"/>
      <c r="DB60" s="441"/>
      <c r="DC60" s="441"/>
      <c r="DD60" s="442"/>
    </row>
    <row r="61" spans="1:108" ht="15" customHeight="1" x14ac:dyDescent="0.2">
      <c r="A61" s="455">
        <v>44927</v>
      </c>
      <c r="B61" s="456"/>
      <c r="C61" s="456"/>
      <c r="D61" s="456"/>
      <c r="E61" s="456"/>
      <c r="F61" s="456"/>
      <c r="G61" s="456"/>
      <c r="H61" s="456"/>
      <c r="I61" s="457"/>
      <c r="J61" s="461"/>
      <c r="K61" s="463" t="s">
        <v>178</v>
      </c>
      <c r="L61" s="464"/>
      <c r="M61" s="464"/>
      <c r="N61" s="464"/>
      <c r="O61" s="464"/>
      <c r="P61" s="464"/>
      <c r="Q61" s="464"/>
      <c r="R61" s="464"/>
      <c r="S61" s="464"/>
      <c r="T61" s="464"/>
      <c r="U61" s="464"/>
      <c r="V61" s="464"/>
      <c r="W61" s="464"/>
      <c r="X61" s="464"/>
      <c r="Y61" s="464"/>
      <c r="Z61" s="464"/>
      <c r="AA61" s="464"/>
      <c r="AB61" s="464"/>
      <c r="AC61" s="464"/>
      <c r="AD61" s="464"/>
      <c r="AE61" s="464"/>
      <c r="AF61" s="464"/>
      <c r="AG61" s="464"/>
      <c r="AH61" s="464"/>
      <c r="AI61" s="464"/>
      <c r="AJ61" s="464"/>
      <c r="AK61" s="464"/>
      <c r="AL61" s="464"/>
      <c r="AM61" s="464"/>
      <c r="AN61" s="464"/>
      <c r="AO61" s="464"/>
      <c r="AP61" s="464"/>
      <c r="AQ61" s="464"/>
      <c r="AR61" s="464"/>
      <c r="AS61" s="464"/>
      <c r="AT61" s="464"/>
      <c r="AU61" s="464"/>
      <c r="AV61" s="464"/>
      <c r="AW61" s="464"/>
      <c r="AX61" s="464"/>
      <c r="AY61" s="464"/>
      <c r="AZ61" s="464"/>
      <c r="BA61" s="464"/>
      <c r="BB61" s="464"/>
      <c r="BC61" s="464"/>
      <c r="BD61" s="464"/>
      <c r="BE61" s="464"/>
      <c r="BF61" s="464"/>
      <c r="BG61" s="465"/>
      <c r="BH61" s="469"/>
      <c r="BI61" s="443" t="s">
        <v>88</v>
      </c>
      <c r="BJ61" s="444"/>
      <c r="BK61" s="444"/>
      <c r="BL61" s="444"/>
      <c r="BM61" s="444"/>
      <c r="BN61" s="444"/>
      <c r="BO61" s="444"/>
      <c r="BP61" s="444"/>
      <c r="BQ61" s="444"/>
      <c r="BR61" s="444"/>
      <c r="BS61" s="445"/>
      <c r="BT61" s="443"/>
      <c r="BU61" s="444"/>
      <c r="BV61" s="444"/>
      <c r="BW61" s="444"/>
      <c r="BX61" s="444"/>
      <c r="BY61" s="444"/>
      <c r="BZ61" s="444"/>
      <c r="CA61" s="444"/>
      <c r="CB61" s="444"/>
      <c r="CC61" s="445"/>
      <c r="CD61" s="443"/>
      <c r="CE61" s="444"/>
      <c r="CF61" s="444"/>
      <c r="CG61" s="444"/>
      <c r="CH61" s="444"/>
      <c r="CI61" s="444"/>
      <c r="CJ61" s="444"/>
      <c r="CK61" s="444"/>
      <c r="CL61" s="444"/>
      <c r="CM61" s="445"/>
      <c r="CN61" s="449"/>
      <c r="CO61" s="450"/>
      <c r="CP61" s="450"/>
      <c r="CQ61" s="450"/>
      <c r="CR61" s="450"/>
      <c r="CS61" s="450"/>
      <c r="CT61" s="450"/>
      <c r="CU61" s="450"/>
      <c r="CV61" s="450"/>
      <c r="CW61" s="450"/>
      <c r="CX61" s="450"/>
      <c r="CY61" s="450"/>
      <c r="CZ61" s="450"/>
      <c r="DA61" s="450"/>
      <c r="DB61" s="450"/>
      <c r="DC61" s="450"/>
      <c r="DD61" s="451"/>
    </row>
    <row r="62" spans="1:108" ht="15.75" thickBot="1" x14ac:dyDescent="0.25">
      <c r="A62" s="458"/>
      <c r="B62" s="459"/>
      <c r="C62" s="459"/>
      <c r="D62" s="459"/>
      <c r="E62" s="459"/>
      <c r="F62" s="459"/>
      <c r="G62" s="459"/>
      <c r="H62" s="459"/>
      <c r="I62" s="460"/>
      <c r="J62" s="462"/>
      <c r="K62" s="466" t="s">
        <v>179</v>
      </c>
      <c r="L62" s="467"/>
      <c r="M62" s="467"/>
      <c r="N62" s="467"/>
      <c r="O62" s="467"/>
      <c r="P62" s="467"/>
      <c r="Q62" s="467"/>
      <c r="R62" s="467"/>
      <c r="S62" s="467"/>
      <c r="T62" s="467"/>
      <c r="U62" s="467"/>
      <c r="V62" s="467"/>
      <c r="W62" s="467"/>
      <c r="X62" s="467"/>
      <c r="Y62" s="467"/>
      <c r="Z62" s="467"/>
      <c r="AA62" s="467"/>
      <c r="AB62" s="467"/>
      <c r="AC62" s="467"/>
      <c r="AD62" s="467"/>
      <c r="AE62" s="467"/>
      <c r="AF62" s="467"/>
      <c r="AG62" s="467"/>
      <c r="AH62" s="467"/>
      <c r="AI62" s="467"/>
      <c r="AJ62" s="467"/>
      <c r="AK62" s="467"/>
      <c r="AL62" s="467"/>
      <c r="AM62" s="467"/>
      <c r="AN62" s="467"/>
      <c r="AO62" s="467"/>
      <c r="AP62" s="467"/>
      <c r="AQ62" s="467"/>
      <c r="AR62" s="467"/>
      <c r="AS62" s="467"/>
      <c r="AT62" s="467"/>
      <c r="AU62" s="467"/>
      <c r="AV62" s="467"/>
      <c r="AW62" s="467"/>
      <c r="AX62" s="467"/>
      <c r="AY62" s="467"/>
      <c r="AZ62" s="467"/>
      <c r="BA62" s="467"/>
      <c r="BB62" s="467"/>
      <c r="BC62" s="467"/>
      <c r="BD62" s="467"/>
      <c r="BE62" s="467"/>
      <c r="BF62" s="467"/>
      <c r="BG62" s="468"/>
      <c r="BH62" s="470"/>
      <c r="BI62" s="446"/>
      <c r="BJ62" s="447"/>
      <c r="BK62" s="447"/>
      <c r="BL62" s="447"/>
      <c r="BM62" s="447"/>
      <c r="BN62" s="447"/>
      <c r="BO62" s="447"/>
      <c r="BP62" s="447"/>
      <c r="BQ62" s="447"/>
      <c r="BR62" s="447"/>
      <c r="BS62" s="448"/>
      <c r="BT62" s="446"/>
      <c r="BU62" s="447"/>
      <c r="BV62" s="447"/>
      <c r="BW62" s="447"/>
      <c r="BX62" s="447"/>
      <c r="BY62" s="447"/>
      <c r="BZ62" s="447"/>
      <c r="CA62" s="447"/>
      <c r="CB62" s="447"/>
      <c r="CC62" s="448"/>
      <c r="CD62" s="446"/>
      <c r="CE62" s="447"/>
      <c r="CF62" s="447"/>
      <c r="CG62" s="447"/>
      <c r="CH62" s="447"/>
      <c r="CI62" s="447"/>
      <c r="CJ62" s="447"/>
      <c r="CK62" s="447"/>
      <c r="CL62" s="447"/>
      <c r="CM62" s="448"/>
      <c r="CN62" s="452"/>
      <c r="CO62" s="453"/>
      <c r="CP62" s="453"/>
      <c r="CQ62" s="453"/>
      <c r="CR62" s="453"/>
      <c r="CS62" s="453"/>
      <c r="CT62" s="453"/>
      <c r="CU62" s="453"/>
      <c r="CV62" s="453"/>
      <c r="CW62" s="453"/>
      <c r="CX62" s="453"/>
      <c r="CY62" s="453"/>
      <c r="CZ62" s="453"/>
      <c r="DA62" s="453"/>
      <c r="DB62" s="453"/>
      <c r="DC62" s="453"/>
      <c r="DD62" s="454"/>
    </row>
    <row r="63" spans="1:108" ht="15" customHeight="1" x14ac:dyDescent="0.2">
      <c r="A63" s="455">
        <v>44958</v>
      </c>
      <c r="B63" s="456"/>
      <c r="C63" s="456"/>
      <c r="D63" s="456"/>
      <c r="E63" s="456"/>
      <c r="F63" s="456"/>
      <c r="G63" s="456"/>
      <c r="H63" s="456"/>
      <c r="I63" s="457"/>
      <c r="J63" s="461"/>
      <c r="K63" s="463" t="s">
        <v>178</v>
      </c>
      <c r="L63" s="464"/>
      <c r="M63" s="464"/>
      <c r="N63" s="464"/>
      <c r="O63" s="464"/>
      <c r="P63" s="464"/>
      <c r="Q63" s="464"/>
      <c r="R63" s="464"/>
      <c r="S63" s="464"/>
      <c r="T63" s="464"/>
      <c r="U63" s="464"/>
      <c r="V63" s="464"/>
      <c r="W63" s="464"/>
      <c r="X63" s="464"/>
      <c r="Y63" s="464"/>
      <c r="Z63" s="464"/>
      <c r="AA63" s="464"/>
      <c r="AB63" s="464"/>
      <c r="AC63" s="464"/>
      <c r="AD63" s="464"/>
      <c r="AE63" s="464"/>
      <c r="AF63" s="464"/>
      <c r="AG63" s="464"/>
      <c r="AH63" s="464"/>
      <c r="AI63" s="464"/>
      <c r="AJ63" s="464"/>
      <c r="AK63" s="464"/>
      <c r="AL63" s="464"/>
      <c r="AM63" s="464"/>
      <c r="AN63" s="464"/>
      <c r="AO63" s="464"/>
      <c r="AP63" s="464"/>
      <c r="AQ63" s="464"/>
      <c r="AR63" s="464"/>
      <c r="AS63" s="464"/>
      <c r="AT63" s="464"/>
      <c r="AU63" s="464"/>
      <c r="AV63" s="464"/>
      <c r="AW63" s="464"/>
      <c r="AX63" s="464"/>
      <c r="AY63" s="464"/>
      <c r="AZ63" s="464"/>
      <c r="BA63" s="464"/>
      <c r="BB63" s="464"/>
      <c r="BC63" s="464"/>
      <c r="BD63" s="464"/>
      <c r="BE63" s="464"/>
      <c r="BF63" s="464"/>
      <c r="BG63" s="465"/>
      <c r="BH63" s="469"/>
      <c r="BI63" s="443" t="s">
        <v>181</v>
      </c>
      <c r="BJ63" s="444"/>
      <c r="BK63" s="444"/>
      <c r="BL63" s="444"/>
      <c r="BM63" s="444"/>
      <c r="BN63" s="444"/>
      <c r="BO63" s="444"/>
      <c r="BP63" s="444"/>
      <c r="BQ63" s="444"/>
      <c r="BR63" s="444"/>
      <c r="BS63" s="445"/>
      <c r="BT63" s="443"/>
      <c r="BU63" s="444"/>
      <c r="BV63" s="444"/>
      <c r="BW63" s="444"/>
      <c r="BX63" s="444"/>
      <c r="BY63" s="444"/>
      <c r="BZ63" s="444"/>
      <c r="CA63" s="444"/>
      <c r="CB63" s="444"/>
      <c r="CC63" s="445"/>
      <c r="CD63" s="443"/>
      <c r="CE63" s="444"/>
      <c r="CF63" s="444"/>
      <c r="CG63" s="444"/>
      <c r="CH63" s="444"/>
      <c r="CI63" s="444"/>
      <c r="CJ63" s="444"/>
      <c r="CK63" s="444"/>
      <c r="CL63" s="444"/>
      <c r="CM63" s="445"/>
      <c r="CN63" s="449"/>
      <c r="CO63" s="450"/>
      <c r="CP63" s="450"/>
      <c r="CQ63" s="450"/>
      <c r="CR63" s="450"/>
      <c r="CS63" s="450"/>
      <c r="CT63" s="450"/>
      <c r="CU63" s="450"/>
      <c r="CV63" s="450"/>
      <c r="CW63" s="450"/>
      <c r="CX63" s="450"/>
      <c r="CY63" s="450"/>
      <c r="CZ63" s="450"/>
      <c r="DA63" s="450"/>
      <c r="DB63" s="450"/>
      <c r="DC63" s="450"/>
      <c r="DD63" s="451"/>
    </row>
    <row r="64" spans="1:108" ht="15.75" thickBot="1" x14ac:dyDescent="0.25">
      <c r="A64" s="458"/>
      <c r="B64" s="459"/>
      <c r="C64" s="459"/>
      <c r="D64" s="459"/>
      <c r="E64" s="459"/>
      <c r="F64" s="459"/>
      <c r="G64" s="459"/>
      <c r="H64" s="459"/>
      <c r="I64" s="460"/>
      <c r="J64" s="462"/>
      <c r="K64" s="466" t="s">
        <v>180</v>
      </c>
      <c r="L64" s="467"/>
      <c r="M64" s="467"/>
      <c r="N64" s="467"/>
      <c r="O64" s="467"/>
      <c r="P64" s="467"/>
      <c r="Q64" s="467"/>
      <c r="R64" s="467"/>
      <c r="S64" s="467"/>
      <c r="T64" s="467"/>
      <c r="U64" s="467"/>
      <c r="V64" s="467"/>
      <c r="W64" s="467"/>
      <c r="X64" s="467"/>
      <c r="Y64" s="467"/>
      <c r="Z64" s="467"/>
      <c r="AA64" s="467"/>
      <c r="AB64" s="467"/>
      <c r="AC64" s="467"/>
      <c r="AD64" s="467"/>
      <c r="AE64" s="467"/>
      <c r="AF64" s="467"/>
      <c r="AG64" s="467"/>
      <c r="AH64" s="467"/>
      <c r="AI64" s="467"/>
      <c r="AJ64" s="467"/>
      <c r="AK64" s="467"/>
      <c r="AL64" s="467"/>
      <c r="AM64" s="467"/>
      <c r="AN64" s="467"/>
      <c r="AO64" s="467"/>
      <c r="AP64" s="467"/>
      <c r="AQ64" s="467"/>
      <c r="AR64" s="467"/>
      <c r="AS64" s="467"/>
      <c r="AT64" s="467"/>
      <c r="AU64" s="467"/>
      <c r="AV64" s="467"/>
      <c r="AW64" s="467"/>
      <c r="AX64" s="467"/>
      <c r="AY64" s="467"/>
      <c r="AZ64" s="467"/>
      <c r="BA64" s="467"/>
      <c r="BB64" s="467"/>
      <c r="BC64" s="467"/>
      <c r="BD64" s="467"/>
      <c r="BE64" s="467"/>
      <c r="BF64" s="467"/>
      <c r="BG64" s="468"/>
      <c r="BH64" s="470"/>
      <c r="BI64" s="446"/>
      <c r="BJ64" s="447"/>
      <c r="BK64" s="447"/>
      <c r="BL64" s="447"/>
      <c r="BM64" s="447"/>
      <c r="BN64" s="447"/>
      <c r="BO64" s="447"/>
      <c r="BP64" s="447"/>
      <c r="BQ64" s="447"/>
      <c r="BR64" s="447"/>
      <c r="BS64" s="448"/>
      <c r="BT64" s="446"/>
      <c r="BU64" s="447"/>
      <c r="BV64" s="447"/>
      <c r="BW64" s="447"/>
      <c r="BX64" s="447"/>
      <c r="BY64" s="447"/>
      <c r="BZ64" s="447"/>
      <c r="CA64" s="447"/>
      <c r="CB64" s="447"/>
      <c r="CC64" s="448"/>
      <c r="CD64" s="446"/>
      <c r="CE64" s="447"/>
      <c r="CF64" s="447"/>
      <c r="CG64" s="447"/>
      <c r="CH64" s="447"/>
      <c r="CI64" s="447"/>
      <c r="CJ64" s="447"/>
      <c r="CK64" s="447"/>
      <c r="CL64" s="447"/>
      <c r="CM64" s="448"/>
      <c r="CN64" s="452"/>
      <c r="CO64" s="453"/>
      <c r="CP64" s="453"/>
      <c r="CQ64" s="453"/>
      <c r="CR64" s="453"/>
      <c r="CS64" s="453"/>
      <c r="CT64" s="453"/>
      <c r="CU64" s="453"/>
      <c r="CV64" s="453"/>
      <c r="CW64" s="453"/>
      <c r="CX64" s="453"/>
      <c r="CY64" s="453"/>
      <c r="CZ64" s="453"/>
      <c r="DA64" s="453"/>
      <c r="DB64" s="453"/>
      <c r="DC64" s="453"/>
      <c r="DD64" s="454"/>
    </row>
    <row r="65" spans="1:108" ht="15.75" thickBot="1" x14ac:dyDescent="0.25">
      <c r="A65" s="428" t="s">
        <v>30</v>
      </c>
      <c r="B65" s="429"/>
      <c r="C65" s="429"/>
      <c r="D65" s="429"/>
      <c r="E65" s="429"/>
      <c r="F65" s="429"/>
      <c r="G65" s="429"/>
      <c r="H65" s="429"/>
      <c r="I65" s="430"/>
      <c r="J65" s="14"/>
      <c r="K65" s="431" t="s">
        <v>61</v>
      </c>
      <c r="L65" s="432"/>
      <c r="M65" s="432"/>
      <c r="N65" s="432"/>
      <c r="O65" s="432"/>
      <c r="P65" s="432"/>
      <c r="Q65" s="432"/>
      <c r="R65" s="432"/>
      <c r="S65" s="432"/>
      <c r="T65" s="432"/>
      <c r="U65" s="432"/>
      <c r="V65" s="432"/>
      <c r="W65" s="432"/>
      <c r="X65" s="432"/>
      <c r="Y65" s="432"/>
      <c r="Z65" s="432"/>
      <c r="AA65" s="432"/>
      <c r="AB65" s="432"/>
      <c r="AC65" s="432"/>
      <c r="AD65" s="432"/>
      <c r="AE65" s="432"/>
      <c r="AF65" s="432"/>
      <c r="AG65" s="432"/>
      <c r="AH65" s="432"/>
      <c r="AI65" s="432"/>
      <c r="AJ65" s="432"/>
      <c r="AK65" s="432"/>
      <c r="AL65" s="432"/>
      <c r="AM65" s="432"/>
      <c r="AN65" s="432"/>
      <c r="AO65" s="432"/>
      <c r="AP65" s="432"/>
      <c r="AQ65" s="432"/>
      <c r="AR65" s="432"/>
      <c r="AS65" s="432"/>
      <c r="AT65" s="432"/>
      <c r="AU65" s="432"/>
      <c r="AV65" s="432"/>
      <c r="AW65" s="432"/>
      <c r="AX65" s="432"/>
      <c r="AY65" s="432"/>
      <c r="AZ65" s="432"/>
      <c r="BA65" s="432"/>
      <c r="BB65" s="432"/>
      <c r="BC65" s="432"/>
      <c r="BD65" s="432"/>
      <c r="BE65" s="432"/>
      <c r="BF65" s="432"/>
      <c r="BG65" s="433"/>
      <c r="BH65" s="15"/>
      <c r="BI65" s="428" t="s">
        <v>29</v>
      </c>
      <c r="BJ65" s="429"/>
      <c r="BK65" s="429"/>
      <c r="BL65" s="429"/>
      <c r="BM65" s="429"/>
      <c r="BN65" s="429"/>
      <c r="BO65" s="429"/>
      <c r="BP65" s="429"/>
      <c r="BQ65" s="429"/>
      <c r="BR65" s="429"/>
      <c r="BS65" s="430"/>
      <c r="BT65" s="428"/>
      <c r="BU65" s="429"/>
      <c r="BV65" s="429"/>
      <c r="BW65" s="429"/>
      <c r="BX65" s="429"/>
      <c r="BY65" s="429"/>
      <c r="BZ65" s="429"/>
      <c r="CA65" s="429"/>
      <c r="CB65" s="429"/>
      <c r="CC65" s="430"/>
      <c r="CD65" s="428"/>
      <c r="CE65" s="429"/>
      <c r="CF65" s="429"/>
      <c r="CG65" s="429"/>
      <c r="CH65" s="429"/>
      <c r="CI65" s="429"/>
      <c r="CJ65" s="429"/>
      <c r="CK65" s="429"/>
      <c r="CL65" s="429"/>
      <c r="CM65" s="430"/>
      <c r="CN65" s="428"/>
      <c r="CO65" s="429"/>
      <c r="CP65" s="429"/>
      <c r="CQ65" s="429"/>
      <c r="CR65" s="429"/>
      <c r="CS65" s="429"/>
      <c r="CT65" s="429"/>
      <c r="CU65" s="429"/>
      <c r="CV65" s="429"/>
      <c r="CW65" s="429"/>
      <c r="CX65" s="429"/>
      <c r="CY65" s="429"/>
      <c r="CZ65" s="429"/>
      <c r="DA65" s="429"/>
      <c r="DB65" s="429"/>
      <c r="DC65" s="429"/>
      <c r="DD65" s="430"/>
    </row>
    <row r="66" spans="1:108" ht="15.75" thickBot="1" x14ac:dyDescent="0.25">
      <c r="A66" s="428">
        <v>1</v>
      </c>
      <c r="B66" s="429"/>
      <c r="C66" s="429"/>
      <c r="D66" s="429"/>
      <c r="E66" s="429"/>
      <c r="F66" s="429"/>
      <c r="G66" s="429"/>
      <c r="H66" s="429"/>
      <c r="I66" s="430"/>
      <c r="J66" s="14"/>
      <c r="K66" s="431" t="s">
        <v>63</v>
      </c>
      <c r="L66" s="432"/>
      <c r="M66" s="432"/>
      <c r="N66" s="432"/>
      <c r="O66" s="432"/>
      <c r="P66" s="432"/>
      <c r="Q66" s="432"/>
      <c r="R66" s="432"/>
      <c r="S66" s="432"/>
      <c r="T66" s="432"/>
      <c r="U66" s="432"/>
      <c r="V66" s="432"/>
      <c r="W66" s="432"/>
      <c r="X66" s="432"/>
      <c r="Y66" s="432"/>
      <c r="Z66" s="432"/>
      <c r="AA66" s="432"/>
      <c r="AB66" s="432"/>
      <c r="AC66" s="432"/>
      <c r="AD66" s="432"/>
      <c r="AE66" s="432"/>
      <c r="AF66" s="432"/>
      <c r="AG66" s="432"/>
      <c r="AH66" s="432"/>
      <c r="AI66" s="432"/>
      <c r="AJ66" s="432"/>
      <c r="AK66" s="432"/>
      <c r="AL66" s="432"/>
      <c r="AM66" s="432"/>
      <c r="AN66" s="432"/>
      <c r="AO66" s="432"/>
      <c r="AP66" s="432"/>
      <c r="AQ66" s="432"/>
      <c r="AR66" s="432"/>
      <c r="AS66" s="432"/>
      <c r="AT66" s="432"/>
      <c r="AU66" s="432"/>
      <c r="AV66" s="432"/>
      <c r="AW66" s="432"/>
      <c r="AX66" s="432"/>
      <c r="AY66" s="432"/>
      <c r="AZ66" s="432"/>
      <c r="BA66" s="432"/>
      <c r="BB66" s="432"/>
      <c r="BC66" s="432"/>
      <c r="BD66" s="432"/>
      <c r="BE66" s="432"/>
      <c r="BF66" s="432"/>
      <c r="BG66" s="433"/>
      <c r="BH66" s="15"/>
      <c r="BI66" s="428" t="s">
        <v>62</v>
      </c>
      <c r="BJ66" s="429"/>
      <c r="BK66" s="429"/>
      <c r="BL66" s="429"/>
      <c r="BM66" s="429"/>
      <c r="BN66" s="429"/>
      <c r="BO66" s="429"/>
      <c r="BP66" s="429"/>
      <c r="BQ66" s="429"/>
      <c r="BR66" s="429"/>
      <c r="BS66" s="430"/>
      <c r="BT66" s="428"/>
      <c r="BU66" s="429"/>
      <c r="BV66" s="429"/>
      <c r="BW66" s="429"/>
      <c r="BX66" s="429"/>
      <c r="BY66" s="429"/>
      <c r="BZ66" s="429"/>
      <c r="CA66" s="429"/>
      <c r="CB66" s="429"/>
      <c r="CC66" s="430"/>
      <c r="CD66" s="428"/>
      <c r="CE66" s="429"/>
      <c r="CF66" s="429"/>
      <c r="CG66" s="429"/>
      <c r="CH66" s="429"/>
      <c r="CI66" s="429"/>
      <c r="CJ66" s="429"/>
      <c r="CK66" s="429"/>
      <c r="CL66" s="429"/>
      <c r="CM66" s="430"/>
      <c r="CN66" s="440"/>
      <c r="CO66" s="441"/>
      <c r="CP66" s="441"/>
      <c r="CQ66" s="441"/>
      <c r="CR66" s="441"/>
      <c r="CS66" s="441"/>
      <c r="CT66" s="441"/>
      <c r="CU66" s="441"/>
      <c r="CV66" s="441"/>
      <c r="CW66" s="441"/>
      <c r="CX66" s="441"/>
      <c r="CY66" s="441"/>
      <c r="CZ66" s="441"/>
      <c r="DA66" s="441"/>
      <c r="DB66" s="441"/>
      <c r="DC66" s="441"/>
      <c r="DD66" s="442"/>
    </row>
    <row r="67" spans="1:108" ht="15.75" thickBot="1" x14ac:dyDescent="0.25">
      <c r="A67" s="428">
        <v>2</v>
      </c>
      <c r="B67" s="429"/>
      <c r="C67" s="429"/>
      <c r="D67" s="429"/>
      <c r="E67" s="429"/>
      <c r="F67" s="429"/>
      <c r="G67" s="429"/>
      <c r="H67" s="429"/>
      <c r="I67" s="430"/>
      <c r="J67" s="14"/>
      <c r="K67" s="431" t="s">
        <v>65</v>
      </c>
      <c r="L67" s="432"/>
      <c r="M67" s="432"/>
      <c r="N67" s="432"/>
      <c r="O67" s="432"/>
      <c r="P67" s="432"/>
      <c r="Q67" s="432"/>
      <c r="R67" s="432"/>
      <c r="S67" s="432"/>
      <c r="T67" s="432"/>
      <c r="U67" s="432"/>
      <c r="V67" s="432"/>
      <c r="W67" s="432"/>
      <c r="X67" s="432"/>
      <c r="Y67" s="432"/>
      <c r="Z67" s="432"/>
      <c r="AA67" s="432"/>
      <c r="AB67" s="432"/>
      <c r="AC67" s="432"/>
      <c r="AD67" s="432"/>
      <c r="AE67" s="432"/>
      <c r="AF67" s="432"/>
      <c r="AG67" s="432"/>
      <c r="AH67" s="432"/>
      <c r="AI67" s="432"/>
      <c r="AJ67" s="432"/>
      <c r="AK67" s="432"/>
      <c r="AL67" s="432"/>
      <c r="AM67" s="432"/>
      <c r="AN67" s="432"/>
      <c r="AO67" s="432"/>
      <c r="AP67" s="432"/>
      <c r="AQ67" s="432"/>
      <c r="AR67" s="432"/>
      <c r="AS67" s="432"/>
      <c r="AT67" s="432"/>
      <c r="AU67" s="432"/>
      <c r="AV67" s="432"/>
      <c r="AW67" s="432"/>
      <c r="AX67" s="432"/>
      <c r="AY67" s="432"/>
      <c r="AZ67" s="432"/>
      <c r="BA67" s="432"/>
      <c r="BB67" s="432"/>
      <c r="BC67" s="432"/>
      <c r="BD67" s="432"/>
      <c r="BE67" s="432"/>
      <c r="BF67" s="432"/>
      <c r="BG67" s="433"/>
      <c r="BH67" s="15"/>
      <c r="BI67" s="428" t="s">
        <v>90</v>
      </c>
      <c r="BJ67" s="429"/>
      <c r="BK67" s="429"/>
      <c r="BL67" s="429"/>
      <c r="BM67" s="429"/>
      <c r="BN67" s="429"/>
      <c r="BO67" s="429"/>
      <c r="BP67" s="429"/>
      <c r="BQ67" s="429"/>
      <c r="BR67" s="429"/>
      <c r="BS67" s="430"/>
      <c r="BT67" s="428"/>
      <c r="BU67" s="429"/>
      <c r="BV67" s="429"/>
      <c r="BW67" s="429"/>
      <c r="BX67" s="429"/>
      <c r="BY67" s="429"/>
      <c r="BZ67" s="429"/>
      <c r="CA67" s="429"/>
      <c r="CB67" s="429"/>
      <c r="CC67" s="430"/>
      <c r="CD67" s="428"/>
      <c r="CE67" s="429"/>
      <c r="CF67" s="429"/>
      <c r="CG67" s="429"/>
      <c r="CH67" s="429"/>
      <c r="CI67" s="429"/>
      <c r="CJ67" s="429"/>
      <c r="CK67" s="429"/>
      <c r="CL67" s="429"/>
      <c r="CM67" s="430"/>
      <c r="CN67" s="440"/>
      <c r="CO67" s="441"/>
      <c r="CP67" s="441"/>
      <c r="CQ67" s="441"/>
      <c r="CR67" s="441"/>
      <c r="CS67" s="441"/>
      <c r="CT67" s="441"/>
      <c r="CU67" s="441"/>
      <c r="CV67" s="441"/>
      <c r="CW67" s="441"/>
      <c r="CX67" s="441"/>
      <c r="CY67" s="441"/>
      <c r="CZ67" s="441"/>
      <c r="DA67" s="441"/>
      <c r="DB67" s="441"/>
      <c r="DC67" s="441"/>
      <c r="DD67" s="442"/>
    </row>
    <row r="68" spans="1:108" ht="15.75" thickBot="1" x14ac:dyDescent="0.25">
      <c r="A68" s="428" t="s">
        <v>182</v>
      </c>
      <c r="B68" s="429"/>
      <c r="C68" s="429"/>
      <c r="D68" s="429"/>
      <c r="E68" s="429"/>
      <c r="F68" s="429"/>
      <c r="G68" s="429"/>
      <c r="H68" s="429"/>
      <c r="I68" s="430"/>
      <c r="J68" s="14"/>
      <c r="K68" s="431" t="s">
        <v>183</v>
      </c>
      <c r="L68" s="432"/>
      <c r="M68" s="432"/>
      <c r="N68" s="432"/>
      <c r="O68" s="432"/>
      <c r="P68" s="432"/>
      <c r="Q68" s="432"/>
      <c r="R68" s="432"/>
      <c r="S68" s="432"/>
      <c r="T68" s="432"/>
      <c r="U68" s="432"/>
      <c r="V68" s="432"/>
      <c r="W68" s="432"/>
      <c r="X68" s="432"/>
      <c r="Y68" s="432"/>
      <c r="Z68" s="432"/>
      <c r="AA68" s="432"/>
      <c r="AB68" s="432"/>
      <c r="AC68" s="432"/>
      <c r="AD68" s="432"/>
      <c r="AE68" s="432"/>
      <c r="AF68" s="432"/>
      <c r="AG68" s="432"/>
      <c r="AH68" s="432"/>
      <c r="AI68" s="432"/>
      <c r="AJ68" s="432"/>
      <c r="AK68" s="432"/>
      <c r="AL68" s="432"/>
      <c r="AM68" s="432"/>
      <c r="AN68" s="432"/>
      <c r="AO68" s="432"/>
      <c r="AP68" s="432"/>
      <c r="AQ68" s="432"/>
      <c r="AR68" s="432"/>
      <c r="AS68" s="432"/>
      <c r="AT68" s="432"/>
      <c r="AU68" s="432"/>
      <c r="AV68" s="432"/>
      <c r="AW68" s="432"/>
      <c r="AX68" s="432"/>
      <c r="AY68" s="432"/>
      <c r="AZ68" s="432"/>
      <c r="BA68" s="432"/>
      <c r="BB68" s="432"/>
      <c r="BC68" s="432"/>
      <c r="BD68" s="432"/>
      <c r="BE68" s="432"/>
      <c r="BF68" s="432"/>
      <c r="BG68" s="433"/>
      <c r="BH68" s="15"/>
      <c r="BI68" s="428" t="s">
        <v>90</v>
      </c>
      <c r="BJ68" s="429"/>
      <c r="BK68" s="429"/>
      <c r="BL68" s="429"/>
      <c r="BM68" s="429"/>
      <c r="BN68" s="429"/>
      <c r="BO68" s="429"/>
      <c r="BP68" s="429"/>
      <c r="BQ68" s="429"/>
      <c r="BR68" s="429"/>
      <c r="BS68" s="430"/>
      <c r="BT68" s="428"/>
      <c r="BU68" s="429"/>
      <c r="BV68" s="429"/>
      <c r="BW68" s="429"/>
      <c r="BX68" s="429"/>
      <c r="BY68" s="429"/>
      <c r="BZ68" s="429"/>
      <c r="CA68" s="429"/>
      <c r="CB68" s="429"/>
      <c r="CC68" s="430"/>
      <c r="CD68" s="428"/>
      <c r="CE68" s="429"/>
      <c r="CF68" s="429"/>
      <c r="CG68" s="429"/>
      <c r="CH68" s="429"/>
      <c r="CI68" s="429"/>
      <c r="CJ68" s="429"/>
      <c r="CK68" s="429"/>
      <c r="CL68" s="429"/>
      <c r="CM68" s="430"/>
      <c r="CN68" s="440"/>
      <c r="CO68" s="441"/>
      <c r="CP68" s="441"/>
      <c r="CQ68" s="441"/>
      <c r="CR68" s="441"/>
      <c r="CS68" s="441"/>
      <c r="CT68" s="441"/>
      <c r="CU68" s="441"/>
      <c r="CV68" s="441"/>
      <c r="CW68" s="441"/>
      <c r="CX68" s="441"/>
      <c r="CY68" s="441"/>
      <c r="CZ68" s="441"/>
      <c r="DA68" s="441"/>
      <c r="DB68" s="441"/>
      <c r="DC68" s="441"/>
      <c r="DD68" s="442"/>
    </row>
    <row r="69" spans="1:108" ht="15.75" thickBot="1" x14ac:dyDescent="0.25">
      <c r="A69" s="428">
        <v>3</v>
      </c>
      <c r="B69" s="429"/>
      <c r="C69" s="429"/>
      <c r="D69" s="429"/>
      <c r="E69" s="429"/>
      <c r="F69" s="429"/>
      <c r="G69" s="429"/>
      <c r="H69" s="429"/>
      <c r="I69" s="430"/>
      <c r="J69" s="14"/>
      <c r="K69" s="431" t="s">
        <v>67</v>
      </c>
      <c r="L69" s="432"/>
      <c r="M69" s="432"/>
      <c r="N69" s="432"/>
      <c r="O69" s="432"/>
      <c r="P69" s="432"/>
      <c r="Q69" s="432"/>
      <c r="R69" s="432"/>
      <c r="S69" s="432"/>
      <c r="T69" s="432"/>
      <c r="U69" s="432"/>
      <c r="V69" s="432"/>
      <c r="W69" s="432"/>
      <c r="X69" s="432"/>
      <c r="Y69" s="432"/>
      <c r="Z69" s="432"/>
      <c r="AA69" s="432"/>
      <c r="AB69" s="432"/>
      <c r="AC69" s="432"/>
      <c r="AD69" s="432"/>
      <c r="AE69" s="432"/>
      <c r="AF69" s="432"/>
      <c r="AG69" s="432"/>
      <c r="AH69" s="432"/>
      <c r="AI69" s="432"/>
      <c r="AJ69" s="432"/>
      <c r="AK69" s="432"/>
      <c r="AL69" s="432"/>
      <c r="AM69" s="432"/>
      <c r="AN69" s="432"/>
      <c r="AO69" s="432"/>
      <c r="AP69" s="432"/>
      <c r="AQ69" s="432"/>
      <c r="AR69" s="432"/>
      <c r="AS69" s="432"/>
      <c r="AT69" s="432"/>
      <c r="AU69" s="432"/>
      <c r="AV69" s="432"/>
      <c r="AW69" s="432"/>
      <c r="AX69" s="432"/>
      <c r="AY69" s="432"/>
      <c r="AZ69" s="432"/>
      <c r="BA69" s="432"/>
      <c r="BB69" s="432"/>
      <c r="BC69" s="432"/>
      <c r="BD69" s="432"/>
      <c r="BE69" s="432"/>
      <c r="BF69" s="432"/>
      <c r="BG69" s="433"/>
      <c r="BH69" s="15"/>
      <c r="BI69" s="428" t="s">
        <v>68</v>
      </c>
      <c r="BJ69" s="429"/>
      <c r="BK69" s="429"/>
      <c r="BL69" s="429"/>
      <c r="BM69" s="429"/>
      <c r="BN69" s="429"/>
      <c r="BO69" s="429"/>
      <c r="BP69" s="429"/>
      <c r="BQ69" s="429"/>
      <c r="BR69" s="429"/>
      <c r="BS69" s="430"/>
      <c r="BT69" s="428"/>
      <c r="BU69" s="429"/>
      <c r="BV69" s="429"/>
      <c r="BW69" s="429"/>
      <c r="BX69" s="429"/>
      <c r="BY69" s="429"/>
      <c r="BZ69" s="429"/>
      <c r="CA69" s="429"/>
      <c r="CB69" s="429"/>
      <c r="CC69" s="430"/>
      <c r="CD69" s="428"/>
      <c r="CE69" s="429"/>
      <c r="CF69" s="429"/>
      <c r="CG69" s="429"/>
      <c r="CH69" s="429"/>
      <c r="CI69" s="429"/>
      <c r="CJ69" s="429"/>
      <c r="CK69" s="429"/>
      <c r="CL69" s="429"/>
      <c r="CM69" s="430"/>
      <c r="CN69" s="440"/>
      <c r="CO69" s="441"/>
      <c r="CP69" s="441"/>
      <c r="CQ69" s="441"/>
      <c r="CR69" s="441"/>
      <c r="CS69" s="441"/>
      <c r="CT69" s="441"/>
      <c r="CU69" s="441"/>
      <c r="CV69" s="441"/>
      <c r="CW69" s="441"/>
      <c r="CX69" s="441"/>
      <c r="CY69" s="441"/>
      <c r="CZ69" s="441"/>
      <c r="DA69" s="441"/>
      <c r="DB69" s="441"/>
      <c r="DC69" s="441"/>
      <c r="DD69" s="442"/>
    </row>
    <row r="70" spans="1:108" ht="15.75" thickBot="1" x14ac:dyDescent="0.25">
      <c r="A70" s="428" t="s">
        <v>184</v>
      </c>
      <c r="B70" s="429"/>
      <c r="C70" s="429"/>
      <c r="D70" s="429"/>
      <c r="E70" s="429"/>
      <c r="F70" s="429"/>
      <c r="G70" s="429"/>
      <c r="H70" s="429"/>
      <c r="I70" s="430"/>
      <c r="J70" s="14"/>
      <c r="K70" s="431" t="s">
        <v>185</v>
      </c>
      <c r="L70" s="432"/>
      <c r="M70" s="432"/>
      <c r="N70" s="432"/>
      <c r="O70" s="432"/>
      <c r="P70" s="432"/>
      <c r="Q70" s="432"/>
      <c r="R70" s="432"/>
      <c r="S70" s="432"/>
      <c r="T70" s="432"/>
      <c r="U70" s="432"/>
      <c r="V70" s="432"/>
      <c r="W70" s="432"/>
      <c r="X70" s="432"/>
      <c r="Y70" s="432"/>
      <c r="Z70" s="432"/>
      <c r="AA70" s="432"/>
      <c r="AB70" s="432"/>
      <c r="AC70" s="432"/>
      <c r="AD70" s="432"/>
      <c r="AE70" s="432"/>
      <c r="AF70" s="432"/>
      <c r="AG70" s="432"/>
      <c r="AH70" s="432"/>
      <c r="AI70" s="432"/>
      <c r="AJ70" s="432"/>
      <c r="AK70" s="432"/>
      <c r="AL70" s="432"/>
      <c r="AM70" s="432"/>
      <c r="AN70" s="432"/>
      <c r="AO70" s="432"/>
      <c r="AP70" s="432"/>
      <c r="AQ70" s="432"/>
      <c r="AR70" s="432"/>
      <c r="AS70" s="432"/>
      <c r="AT70" s="432"/>
      <c r="AU70" s="432"/>
      <c r="AV70" s="432"/>
      <c r="AW70" s="432"/>
      <c r="AX70" s="432"/>
      <c r="AY70" s="432"/>
      <c r="AZ70" s="432"/>
      <c r="BA70" s="432"/>
      <c r="BB70" s="432"/>
      <c r="BC70" s="432"/>
      <c r="BD70" s="432"/>
      <c r="BE70" s="432"/>
      <c r="BF70" s="432"/>
      <c r="BG70" s="433"/>
      <c r="BH70" s="15"/>
      <c r="BI70" s="428" t="s">
        <v>68</v>
      </c>
      <c r="BJ70" s="429"/>
      <c r="BK70" s="429"/>
      <c r="BL70" s="429"/>
      <c r="BM70" s="429"/>
      <c r="BN70" s="429"/>
      <c r="BO70" s="429"/>
      <c r="BP70" s="429"/>
      <c r="BQ70" s="429"/>
      <c r="BR70" s="429"/>
      <c r="BS70" s="430"/>
      <c r="BT70" s="428"/>
      <c r="BU70" s="429"/>
      <c r="BV70" s="429"/>
      <c r="BW70" s="429"/>
      <c r="BX70" s="429"/>
      <c r="BY70" s="429"/>
      <c r="BZ70" s="429"/>
      <c r="CA70" s="429"/>
      <c r="CB70" s="429"/>
      <c r="CC70" s="430"/>
      <c r="CD70" s="428"/>
      <c r="CE70" s="429"/>
      <c r="CF70" s="429"/>
      <c r="CG70" s="429"/>
      <c r="CH70" s="429"/>
      <c r="CI70" s="429"/>
      <c r="CJ70" s="429"/>
      <c r="CK70" s="429"/>
      <c r="CL70" s="429"/>
      <c r="CM70" s="430"/>
      <c r="CN70" s="440"/>
      <c r="CO70" s="441"/>
      <c r="CP70" s="441"/>
      <c r="CQ70" s="441"/>
      <c r="CR70" s="441"/>
      <c r="CS70" s="441"/>
      <c r="CT70" s="441"/>
      <c r="CU70" s="441"/>
      <c r="CV70" s="441"/>
      <c r="CW70" s="441"/>
      <c r="CX70" s="441"/>
      <c r="CY70" s="441"/>
      <c r="CZ70" s="441"/>
      <c r="DA70" s="441"/>
      <c r="DB70" s="441"/>
      <c r="DC70" s="441"/>
      <c r="DD70" s="442"/>
    </row>
    <row r="71" spans="1:108" ht="15.75" thickBot="1" x14ac:dyDescent="0.25">
      <c r="A71" s="428" t="s">
        <v>184</v>
      </c>
      <c r="B71" s="429"/>
      <c r="C71" s="429"/>
      <c r="D71" s="429"/>
      <c r="E71" s="429"/>
      <c r="F71" s="429"/>
      <c r="G71" s="429"/>
      <c r="H71" s="429"/>
      <c r="I71" s="430"/>
      <c r="J71" s="14"/>
      <c r="K71" s="431" t="s">
        <v>186</v>
      </c>
      <c r="L71" s="432"/>
      <c r="M71" s="432"/>
      <c r="N71" s="432"/>
      <c r="O71" s="432"/>
      <c r="P71" s="432"/>
      <c r="Q71" s="432"/>
      <c r="R71" s="432"/>
      <c r="S71" s="432"/>
      <c r="T71" s="432"/>
      <c r="U71" s="432"/>
      <c r="V71" s="432"/>
      <c r="W71" s="432"/>
      <c r="X71" s="432"/>
      <c r="Y71" s="432"/>
      <c r="Z71" s="432"/>
      <c r="AA71" s="432"/>
      <c r="AB71" s="432"/>
      <c r="AC71" s="432"/>
      <c r="AD71" s="432"/>
      <c r="AE71" s="432"/>
      <c r="AF71" s="432"/>
      <c r="AG71" s="432"/>
      <c r="AH71" s="432"/>
      <c r="AI71" s="432"/>
      <c r="AJ71" s="432"/>
      <c r="AK71" s="432"/>
      <c r="AL71" s="432"/>
      <c r="AM71" s="432"/>
      <c r="AN71" s="432"/>
      <c r="AO71" s="432"/>
      <c r="AP71" s="432"/>
      <c r="AQ71" s="432"/>
      <c r="AR71" s="432"/>
      <c r="AS71" s="432"/>
      <c r="AT71" s="432"/>
      <c r="AU71" s="432"/>
      <c r="AV71" s="432"/>
      <c r="AW71" s="432"/>
      <c r="AX71" s="432"/>
      <c r="AY71" s="432"/>
      <c r="AZ71" s="432"/>
      <c r="BA71" s="432"/>
      <c r="BB71" s="432"/>
      <c r="BC71" s="432"/>
      <c r="BD71" s="432"/>
      <c r="BE71" s="432"/>
      <c r="BF71" s="432"/>
      <c r="BG71" s="433"/>
      <c r="BH71" s="15"/>
      <c r="BI71" s="428" t="s">
        <v>68</v>
      </c>
      <c r="BJ71" s="429"/>
      <c r="BK71" s="429"/>
      <c r="BL71" s="429"/>
      <c r="BM71" s="429"/>
      <c r="BN71" s="429"/>
      <c r="BO71" s="429"/>
      <c r="BP71" s="429"/>
      <c r="BQ71" s="429"/>
      <c r="BR71" s="429"/>
      <c r="BS71" s="430"/>
      <c r="BT71" s="428"/>
      <c r="BU71" s="429"/>
      <c r="BV71" s="429"/>
      <c r="BW71" s="429"/>
      <c r="BX71" s="429"/>
      <c r="BY71" s="429"/>
      <c r="BZ71" s="429"/>
      <c r="CA71" s="429"/>
      <c r="CB71" s="429"/>
      <c r="CC71" s="430"/>
      <c r="CD71" s="428"/>
      <c r="CE71" s="429"/>
      <c r="CF71" s="429"/>
      <c r="CG71" s="429"/>
      <c r="CH71" s="429"/>
      <c r="CI71" s="429"/>
      <c r="CJ71" s="429"/>
      <c r="CK71" s="429"/>
      <c r="CL71" s="429"/>
      <c r="CM71" s="430"/>
      <c r="CN71" s="440"/>
      <c r="CO71" s="441"/>
      <c r="CP71" s="441"/>
      <c r="CQ71" s="441"/>
      <c r="CR71" s="441"/>
      <c r="CS71" s="441"/>
      <c r="CT71" s="441"/>
      <c r="CU71" s="441"/>
      <c r="CV71" s="441"/>
      <c r="CW71" s="441"/>
      <c r="CX71" s="441"/>
      <c r="CY71" s="441"/>
      <c r="CZ71" s="441"/>
      <c r="DA71" s="441"/>
      <c r="DB71" s="441"/>
      <c r="DC71" s="441"/>
      <c r="DD71" s="442"/>
    </row>
    <row r="72" spans="1:108" ht="15.75" thickBot="1" x14ac:dyDescent="0.25">
      <c r="A72" s="428">
        <v>4</v>
      </c>
      <c r="B72" s="429"/>
      <c r="C72" s="429"/>
      <c r="D72" s="429"/>
      <c r="E72" s="429"/>
      <c r="F72" s="429"/>
      <c r="G72" s="429"/>
      <c r="H72" s="429"/>
      <c r="I72" s="430"/>
      <c r="J72" s="14"/>
      <c r="K72" s="431" t="s">
        <v>70</v>
      </c>
      <c r="L72" s="432"/>
      <c r="M72" s="432"/>
      <c r="N72" s="432"/>
      <c r="O72" s="432"/>
      <c r="P72" s="432"/>
      <c r="Q72" s="432"/>
      <c r="R72" s="432"/>
      <c r="S72" s="432"/>
      <c r="T72" s="432"/>
      <c r="U72" s="432"/>
      <c r="V72" s="432"/>
      <c r="W72" s="432"/>
      <c r="X72" s="432"/>
      <c r="Y72" s="432"/>
      <c r="Z72" s="432"/>
      <c r="AA72" s="432"/>
      <c r="AB72" s="432"/>
      <c r="AC72" s="432"/>
      <c r="AD72" s="432"/>
      <c r="AE72" s="432"/>
      <c r="AF72" s="432"/>
      <c r="AG72" s="432"/>
      <c r="AH72" s="432"/>
      <c r="AI72" s="432"/>
      <c r="AJ72" s="432"/>
      <c r="AK72" s="432"/>
      <c r="AL72" s="432"/>
      <c r="AM72" s="432"/>
      <c r="AN72" s="432"/>
      <c r="AO72" s="432"/>
      <c r="AP72" s="432"/>
      <c r="AQ72" s="432"/>
      <c r="AR72" s="432"/>
      <c r="AS72" s="432"/>
      <c r="AT72" s="432"/>
      <c r="AU72" s="432"/>
      <c r="AV72" s="432"/>
      <c r="AW72" s="432"/>
      <c r="AX72" s="432"/>
      <c r="AY72" s="432"/>
      <c r="AZ72" s="432"/>
      <c r="BA72" s="432"/>
      <c r="BB72" s="432"/>
      <c r="BC72" s="432"/>
      <c r="BD72" s="432"/>
      <c r="BE72" s="432"/>
      <c r="BF72" s="432"/>
      <c r="BG72" s="433"/>
      <c r="BH72" s="15"/>
      <c r="BI72" s="428" t="s">
        <v>68</v>
      </c>
      <c r="BJ72" s="429"/>
      <c r="BK72" s="429"/>
      <c r="BL72" s="429"/>
      <c r="BM72" s="429"/>
      <c r="BN72" s="429"/>
      <c r="BO72" s="429"/>
      <c r="BP72" s="429"/>
      <c r="BQ72" s="429"/>
      <c r="BR72" s="429"/>
      <c r="BS72" s="430"/>
      <c r="BT72" s="428"/>
      <c r="BU72" s="429"/>
      <c r="BV72" s="429"/>
      <c r="BW72" s="429"/>
      <c r="BX72" s="429"/>
      <c r="BY72" s="429"/>
      <c r="BZ72" s="429"/>
      <c r="CA72" s="429"/>
      <c r="CB72" s="429"/>
      <c r="CC72" s="430"/>
      <c r="CD72" s="428"/>
      <c r="CE72" s="429"/>
      <c r="CF72" s="429"/>
      <c r="CG72" s="429"/>
      <c r="CH72" s="429"/>
      <c r="CI72" s="429"/>
      <c r="CJ72" s="429"/>
      <c r="CK72" s="429"/>
      <c r="CL72" s="429"/>
      <c r="CM72" s="430"/>
      <c r="CN72" s="440"/>
      <c r="CO72" s="441"/>
      <c r="CP72" s="441"/>
      <c r="CQ72" s="441"/>
      <c r="CR72" s="441"/>
      <c r="CS72" s="441"/>
      <c r="CT72" s="441"/>
      <c r="CU72" s="441"/>
      <c r="CV72" s="441"/>
      <c r="CW72" s="441"/>
      <c r="CX72" s="441"/>
      <c r="CY72" s="441"/>
      <c r="CZ72" s="441"/>
      <c r="DA72" s="441"/>
      <c r="DB72" s="441"/>
      <c r="DC72" s="441"/>
      <c r="DD72" s="442"/>
    </row>
    <row r="73" spans="1:108" ht="15.75" thickBot="1" x14ac:dyDescent="0.25">
      <c r="A73" s="428" t="s">
        <v>187</v>
      </c>
      <c r="B73" s="429"/>
      <c r="C73" s="429"/>
      <c r="D73" s="429"/>
      <c r="E73" s="429"/>
      <c r="F73" s="429"/>
      <c r="G73" s="429"/>
      <c r="H73" s="429"/>
      <c r="I73" s="430"/>
      <c r="J73" s="14"/>
      <c r="K73" s="431" t="s">
        <v>188</v>
      </c>
      <c r="L73" s="432"/>
      <c r="M73" s="432"/>
      <c r="N73" s="432"/>
      <c r="O73" s="432"/>
      <c r="P73" s="432"/>
      <c r="Q73" s="432"/>
      <c r="R73" s="432"/>
      <c r="S73" s="432"/>
      <c r="T73" s="432"/>
      <c r="U73" s="432"/>
      <c r="V73" s="432"/>
      <c r="W73" s="432"/>
      <c r="X73" s="432"/>
      <c r="Y73" s="432"/>
      <c r="Z73" s="432"/>
      <c r="AA73" s="432"/>
      <c r="AB73" s="432"/>
      <c r="AC73" s="432"/>
      <c r="AD73" s="432"/>
      <c r="AE73" s="432"/>
      <c r="AF73" s="432"/>
      <c r="AG73" s="432"/>
      <c r="AH73" s="432"/>
      <c r="AI73" s="432"/>
      <c r="AJ73" s="432"/>
      <c r="AK73" s="432"/>
      <c r="AL73" s="432"/>
      <c r="AM73" s="432"/>
      <c r="AN73" s="432"/>
      <c r="AO73" s="432"/>
      <c r="AP73" s="432"/>
      <c r="AQ73" s="432"/>
      <c r="AR73" s="432"/>
      <c r="AS73" s="432"/>
      <c r="AT73" s="432"/>
      <c r="AU73" s="432"/>
      <c r="AV73" s="432"/>
      <c r="AW73" s="432"/>
      <c r="AX73" s="432"/>
      <c r="AY73" s="432"/>
      <c r="AZ73" s="432"/>
      <c r="BA73" s="432"/>
      <c r="BB73" s="432"/>
      <c r="BC73" s="432"/>
      <c r="BD73" s="432"/>
      <c r="BE73" s="432"/>
      <c r="BF73" s="432"/>
      <c r="BG73" s="433"/>
      <c r="BH73" s="15"/>
      <c r="BI73" s="428" t="s">
        <v>68</v>
      </c>
      <c r="BJ73" s="429"/>
      <c r="BK73" s="429"/>
      <c r="BL73" s="429"/>
      <c r="BM73" s="429"/>
      <c r="BN73" s="429"/>
      <c r="BO73" s="429"/>
      <c r="BP73" s="429"/>
      <c r="BQ73" s="429"/>
      <c r="BR73" s="429"/>
      <c r="BS73" s="430"/>
      <c r="BT73" s="428"/>
      <c r="BU73" s="429"/>
      <c r="BV73" s="429"/>
      <c r="BW73" s="429"/>
      <c r="BX73" s="429"/>
      <c r="BY73" s="429"/>
      <c r="BZ73" s="429"/>
      <c r="CA73" s="429"/>
      <c r="CB73" s="429"/>
      <c r="CC73" s="430"/>
      <c r="CD73" s="428"/>
      <c r="CE73" s="429"/>
      <c r="CF73" s="429"/>
      <c r="CG73" s="429"/>
      <c r="CH73" s="429"/>
      <c r="CI73" s="429"/>
      <c r="CJ73" s="429"/>
      <c r="CK73" s="429"/>
      <c r="CL73" s="429"/>
      <c r="CM73" s="430"/>
      <c r="CN73" s="440"/>
      <c r="CO73" s="441"/>
      <c r="CP73" s="441"/>
      <c r="CQ73" s="441"/>
      <c r="CR73" s="441"/>
      <c r="CS73" s="441"/>
      <c r="CT73" s="441"/>
      <c r="CU73" s="441"/>
      <c r="CV73" s="441"/>
      <c r="CW73" s="441"/>
      <c r="CX73" s="441"/>
      <c r="CY73" s="441"/>
      <c r="CZ73" s="441"/>
      <c r="DA73" s="441"/>
      <c r="DB73" s="441"/>
      <c r="DC73" s="441"/>
      <c r="DD73" s="442"/>
    </row>
    <row r="74" spans="1:108" ht="15.75" thickBot="1" x14ac:dyDescent="0.25">
      <c r="A74" s="428">
        <v>5</v>
      </c>
      <c r="B74" s="429"/>
      <c r="C74" s="429"/>
      <c r="D74" s="429"/>
      <c r="E74" s="429"/>
      <c r="F74" s="429"/>
      <c r="G74" s="429"/>
      <c r="H74" s="429"/>
      <c r="I74" s="430"/>
      <c r="J74" s="14"/>
      <c r="K74" s="431" t="s">
        <v>72</v>
      </c>
      <c r="L74" s="432"/>
      <c r="M74" s="432"/>
      <c r="N74" s="432"/>
      <c r="O74" s="432"/>
      <c r="P74" s="432"/>
      <c r="Q74" s="432"/>
      <c r="R74" s="432"/>
      <c r="S74" s="432"/>
      <c r="T74" s="432"/>
      <c r="U74" s="432"/>
      <c r="V74" s="432"/>
      <c r="W74" s="432"/>
      <c r="X74" s="432"/>
      <c r="Y74" s="432"/>
      <c r="Z74" s="432"/>
      <c r="AA74" s="432"/>
      <c r="AB74" s="432"/>
      <c r="AC74" s="432"/>
      <c r="AD74" s="432"/>
      <c r="AE74" s="432"/>
      <c r="AF74" s="432"/>
      <c r="AG74" s="432"/>
      <c r="AH74" s="432"/>
      <c r="AI74" s="432"/>
      <c r="AJ74" s="432"/>
      <c r="AK74" s="432"/>
      <c r="AL74" s="432"/>
      <c r="AM74" s="432"/>
      <c r="AN74" s="432"/>
      <c r="AO74" s="432"/>
      <c r="AP74" s="432"/>
      <c r="AQ74" s="432"/>
      <c r="AR74" s="432"/>
      <c r="AS74" s="432"/>
      <c r="AT74" s="432"/>
      <c r="AU74" s="432"/>
      <c r="AV74" s="432"/>
      <c r="AW74" s="432"/>
      <c r="AX74" s="432"/>
      <c r="AY74" s="432"/>
      <c r="AZ74" s="432"/>
      <c r="BA74" s="432"/>
      <c r="BB74" s="432"/>
      <c r="BC74" s="432"/>
      <c r="BD74" s="432"/>
      <c r="BE74" s="432"/>
      <c r="BF74" s="432"/>
      <c r="BG74" s="433"/>
      <c r="BH74" s="15"/>
      <c r="BI74" s="428" t="s">
        <v>73</v>
      </c>
      <c r="BJ74" s="429"/>
      <c r="BK74" s="429"/>
      <c r="BL74" s="429"/>
      <c r="BM74" s="429"/>
      <c r="BN74" s="429"/>
      <c r="BO74" s="429"/>
      <c r="BP74" s="429"/>
      <c r="BQ74" s="429"/>
      <c r="BR74" s="429"/>
      <c r="BS74" s="430"/>
      <c r="BT74" s="428"/>
      <c r="BU74" s="429"/>
      <c r="BV74" s="429"/>
      <c r="BW74" s="429"/>
      <c r="BX74" s="429"/>
      <c r="BY74" s="429"/>
      <c r="BZ74" s="429"/>
      <c r="CA74" s="429"/>
      <c r="CB74" s="429"/>
      <c r="CC74" s="430"/>
      <c r="CD74" s="428"/>
      <c r="CE74" s="429"/>
      <c r="CF74" s="429"/>
      <c r="CG74" s="429"/>
      <c r="CH74" s="429"/>
      <c r="CI74" s="429"/>
      <c r="CJ74" s="429"/>
      <c r="CK74" s="429"/>
      <c r="CL74" s="429"/>
      <c r="CM74" s="430"/>
      <c r="CN74" s="440"/>
      <c r="CO74" s="441"/>
      <c r="CP74" s="441"/>
      <c r="CQ74" s="441"/>
      <c r="CR74" s="441"/>
      <c r="CS74" s="441"/>
      <c r="CT74" s="441"/>
      <c r="CU74" s="441"/>
      <c r="CV74" s="441"/>
      <c r="CW74" s="441"/>
      <c r="CX74" s="441"/>
      <c r="CY74" s="441"/>
      <c r="CZ74" s="441"/>
      <c r="DA74" s="441"/>
      <c r="DB74" s="441"/>
      <c r="DC74" s="441"/>
      <c r="DD74" s="442"/>
    </row>
    <row r="75" spans="1:108" ht="15.75" thickBot="1" x14ac:dyDescent="0.25">
      <c r="A75" s="428" t="s">
        <v>189</v>
      </c>
      <c r="B75" s="429"/>
      <c r="C75" s="429"/>
      <c r="D75" s="429"/>
      <c r="E75" s="429"/>
      <c r="F75" s="429"/>
      <c r="G75" s="429"/>
      <c r="H75" s="429"/>
      <c r="I75" s="430"/>
      <c r="J75" s="14"/>
      <c r="K75" s="431" t="s">
        <v>190</v>
      </c>
      <c r="L75" s="432"/>
      <c r="M75" s="432"/>
      <c r="N75" s="432"/>
      <c r="O75" s="432"/>
      <c r="P75" s="432"/>
      <c r="Q75" s="432"/>
      <c r="R75" s="432"/>
      <c r="S75" s="432"/>
      <c r="T75" s="432"/>
      <c r="U75" s="432"/>
      <c r="V75" s="432"/>
      <c r="W75" s="432"/>
      <c r="X75" s="432"/>
      <c r="Y75" s="432"/>
      <c r="Z75" s="432"/>
      <c r="AA75" s="432"/>
      <c r="AB75" s="432"/>
      <c r="AC75" s="432"/>
      <c r="AD75" s="432"/>
      <c r="AE75" s="432"/>
      <c r="AF75" s="432"/>
      <c r="AG75" s="432"/>
      <c r="AH75" s="432"/>
      <c r="AI75" s="432"/>
      <c r="AJ75" s="432"/>
      <c r="AK75" s="432"/>
      <c r="AL75" s="432"/>
      <c r="AM75" s="432"/>
      <c r="AN75" s="432"/>
      <c r="AO75" s="432"/>
      <c r="AP75" s="432"/>
      <c r="AQ75" s="432"/>
      <c r="AR75" s="432"/>
      <c r="AS75" s="432"/>
      <c r="AT75" s="432"/>
      <c r="AU75" s="432"/>
      <c r="AV75" s="432"/>
      <c r="AW75" s="432"/>
      <c r="AX75" s="432"/>
      <c r="AY75" s="432"/>
      <c r="AZ75" s="432"/>
      <c r="BA75" s="432"/>
      <c r="BB75" s="432"/>
      <c r="BC75" s="432"/>
      <c r="BD75" s="432"/>
      <c r="BE75" s="432"/>
      <c r="BF75" s="432"/>
      <c r="BG75" s="433"/>
      <c r="BH75" s="15"/>
      <c r="BI75" s="428" t="s">
        <v>73</v>
      </c>
      <c r="BJ75" s="429"/>
      <c r="BK75" s="429"/>
      <c r="BL75" s="429"/>
      <c r="BM75" s="429"/>
      <c r="BN75" s="429"/>
      <c r="BO75" s="429"/>
      <c r="BP75" s="429"/>
      <c r="BQ75" s="429"/>
      <c r="BR75" s="429"/>
      <c r="BS75" s="430"/>
      <c r="BT75" s="428"/>
      <c r="BU75" s="429"/>
      <c r="BV75" s="429"/>
      <c r="BW75" s="429"/>
      <c r="BX75" s="429"/>
      <c r="BY75" s="429"/>
      <c r="BZ75" s="429"/>
      <c r="CA75" s="429"/>
      <c r="CB75" s="429"/>
      <c r="CC75" s="430"/>
      <c r="CD75" s="428"/>
      <c r="CE75" s="429"/>
      <c r="CF75" s="429"/>
      <c r="CG75" s="429"/>
      <c r="CH75" s="429"/>
      <c r="CI75" s="429"/>
      <c r="CJ75" s="429"/>
      <c r="CK75" s="429"/>
      <c r="CL75" s="429"/>
      <c r="CM75" s="430"/>
      <c r="CN75" s="440"/>
      <c r="CO75" s="441"/>
      <c r="CP75" s="441"/>
      <c r="CQ75" s="441"/>
      <c r="CR75" s="441"/>
      <c r="CS75" s="441"/>
      <c r="CT75" s="441"/>
      <c r="CU75" s="441"/>
      <c r="CV75" s="441"/>
      <c r="CW75" s="441"/>
      <c r="CX75" s="441"/>
      <c r="CY75" s="441"/>
      <c r="CZ75" s="441"/>
      <c r="DA75" s="441"/>
      <c r="DB75" s="441"/>
      <c r="DC75" s="441"/>
      <c r="DD75" s="442"/>
    </row>
    <row r="76" spans="1:108" ht="15.75" thickBot="1" x14ac:dyDescent="0.25">
      <c r="A76" s="428">
        <v>6</v>
      </c>
      <c r="B76" s="429"/>
      <c r="C76" s="429"/>
      <c r="D76" s="429"/>
      <c r="E76" s="429"/>
      <c r="F76" s="429"/>
      <c r="G76" s="429"/>
      <c r="H76" s="429"/>
      <c r="I76" s="430"/>
      <c r="J76" s="14"/>
      <c r="K76" s="431" t="s">
        <v>75</v>
      </c>
      <c r="L76" s="432"/>
      <c r="M76" s="432"/>
      <c r="N76" s="432"/>
      <c r="O76" s="432"/>
      <c r="P76" s="432"/>
      <c r="Q76" s="432"/>
      <c r="R76" s="432"/>
      <c r="S76" s="432"/>
      <c r="T76" s="432"/>
      <c r="U76" s="432"/>
      <c r="V76" s="432"/>
      <c r="W76" s="432"/>
      <c r="X76" s="432"/>
      <c r="Y76" s="432"/>
      <c r="Z76" s="432"/>
      <c r="AA76" s="432"/>
      <c r="AB76" s="432"/>
      <c r="AC76" s="432"/>
      <c r="AD76" s="432"/>
      <c r="AE76" s="432"/>
      <c r="AF76" s="432"/>
      <c r="AG76" s="432"/>
      <c r="AH76" s="432"/>
      <c r="AI76" s="432"/>
      <c r="AJ76" s="432"/>
      <c r="AK76" s="432"/>
      <c r="AL76" s="432"/>
      <c r="AM76" s="432"/>
      <c r="AN76" s="432"/>
      <c r="AO76" s="432"/>
      <c r="AP76" s="432"/>
      <c r="AQ76" s="432"/>
      <c r="AR76" s="432"/>
      <c r="AS76" s="432"/>
      <c r="AT76" s="432"/>
      <c r="AU76" s="432"/>
      <c r="AV76" s="432"/>
      <c r="AW76" s="432"/>
      <c r="AX76" s="432"/>
      <c r="AY76" s="432"/>
      <c r="AZ76" s="432"/>
      <c r="BA76" s="432"/>
      <c r="BB76" s="432"/>
      <c r="BC76" s="432"/>
      <c r="BD76" s="432"/>
      <c r="BE76" s="432"/>
      <c r="BF76" s="432"/>
      <c r="BG76" s="433"/>
      <c r="BH76" s="15"/>
      <c r="BI76" s="428" t="s">
        <v>60</v>
      </c>
      <c r="BJ76" s="429"/>
      <c r="BK76" s="429"/>
      <c r="BL76" s="429"/>
      <c r="BM76" s="429"/>
      <c r="BN76" s="429"/>
      <c r="BO76" s="429"/>
      <c r="BP76" s="429"/>
      <c r="BQ76" s="429"/>
      <c r="BR76" s="429"/>
      <c r="BS76" s="430"/>
      <c r="BT76" s="428"/>
      <c r="BU76" s="429"/>
      <c r="BV76" s="429"/>
      <c r="BW76" s="429"/>
      <c r="BX76" s="429"/>
      <c r="BY76" s="429"/>
      <c r="BZ76" s="429"/>
      <c r="CA76" s="429"/>
      <c r="CB76" s="429"/>
      <c r="CC76" s="430"/>
      <c r="CD76" s="428"/>
      <c r="CE76" s="429"/>
      <c r="CF76" s="429"/>
      <c r="CG76" s="429"/>
      <c r="CH76" s="429"/>
      <c r="CI76" s="429"/>
      <c r="CJ76" s="429"/>
      <c r="CK76" s="429"/>
      <c r="CL76" s="429"/>
      <c r="CM76" s="430"/>
      <c r="CN76" s="440"/>
      <c r="CO76" s="441"/>
      <c r="CP76" s="441"/>
      <c r="CQ76" s="441"/>
      <c r="CR76" s="441"/>
      <c r="CS76" s="441"/>
      <c r="CT76" s="441"/>
      <c r="CU76" s="441"/>
      <c r="CV76" s="441"/>
      <c r="CW76" s="441"/>
      <c r="CX76" s="441"/>
      <c r="CY76" s="441"/>
      <c r="CZ76" s="441"/>
      <c r="DA76" s="441"/>
      <c r="DB76" s="441"/>
      <c r="DC76" s="441"/>
      <c r="DD76" s="442"/>
    </row>
    <row r="77" spans="1:108" ht="15.75" thickBot="1" x14ac:dyDescent="0.25">
      <c r="A77" s="428">
        <v>7</v>
      </c>
      <c r="B77" s="429"/>
      <c r="C77" s="429"/>
      <c r="D77" s="429"/>
      <c r="E77" s="429"/>
      <c r="F77" s="429"/>
      <c r="G77" s="429"/>
      <c r="H77" s="429"/>
      <c r="I77" s="430"/>
      <c r="J77" s="14"/>
      <c r="K77" s="431" t="s">
        <v>86</v>
      </c>
      <c r="L77" s="432"/>
      <c r="M77" s="432"/>
      <c r="N77" s="432"/>
      <c r="O77" s="432"/>
      <c r="P77" s="432"/>
      <c r="Q77" s="432"/>
      <c r="R77" s="432"/>
      <c r="S77" s="432"/>
      <c r="T77" s="432"/>
      <c r="U77" s="432"/>
      <c r="V77" s="432"/>
      <c r="W77" s="432"/>
      <c r="X77" s="432"/>
      <c r="Y77" s="432"/>
      <c r="Z77" s="432"/>
      <c r="AA77" s="432"/>
      <c r="AB77" s="432"/>
      <c r="AC77" s="432"/>
      <c r="AD77" s="432"/>
      <c r="AE77" s="432"/>
      <c r="AF77" s="432"/>
      <c r="AG77" s="432"/>
      <c r="AH77" s="432"/>
      <c r="AI77" s="432"/>
      <c r="AJ77" s="432"/>
      <c r="AK77" s="432"/>
      <c r="AL77" s="432"/>
      <c r="AM77" s="432"/>
      <c r="AN77" s="432"/>
      <c r="AO77" s="432"/>
      <c r="AP77" s="432"/>
      <c r="AQ77" s="432"/>
      <c r="AR77" s="432"/>
      <c r="AS77" s="432"/>
      <c r="AT77" s="432"/>
      <c r="AU77" s="432"/>
      <c r="AV77" s="432"/>
      <c r="AW77" s="432"/>
      <c r="AX77" s="432"/>
      <c r="AY77" s="432"/>
      <c r="AZ77" s="432"/>
      <c r="BA77" s="432"/>
      <c r="BB77" s="432"/>
      <c r="BC77" s="432"/>
      <c r="BD77" s="432"/>
      <c r="BE77" s="432"/>
      <c r="BF77" s="432"/>
      <c r="BG77" s="433"/>
      <c r="BH77" s="15"/>
      <c r="BI77" s="428" t="s">
        <v>5</v>
      </c>
      <c r="BJ77" s="429"/>
      <c r="BK77" s="429"/>
      <c r="BL77" s="429"/>
      <c r="BM77" s="429"/>
      <c r="BN77" s="429"/>
      <c r="BO77" s="429"/>
      <c r="BP77" s="429"/>
      <c r="BQ77" s="429"/>
      <c r="BR77" s="429"/>
      <c r="BS77" s="430"/>
      <c r="BT77" s="428"/>
      <c r="BU77" s="429"/>
      <c r="BV77" s="429"/>
      <c r="BW77" s="429"/>
      <c r="BX77" s="429"/>
      <c r="BY77" s="429"/>
      <c r="BZ77" s="429"/>
      <c r="CA77" s="429"/>
      <c r="CB77" s="429"/>
      <c r="CC77" s="430"/>
      <c r="CD77" s="428"/>
      <c r="CE77" s="429"/>
      <c r="CF77" s="429"/>
      <c r="CG77" s="429"/>
      <c r="CH77" s="429"/>
      <c r="CI77" s="429"/>
      <c r="CJ77" s="429"/>
      <c r="CK77" s="429"/>
      <c r="CL77" s="429"/>
      <c r="CM77" s="430"/>
      <c r="CN77" s="440"/>
      <c r="CO77" s="441"/>
      <c r="CP77" s="441"/>
      <c r="CQ77" s="441"/>
      <c r="CR77" s="441"/>
      <c r="CS77" s="441"/>
      <c r="CT77" s="441"/>
      <c r="CU77" s="441"/>
      <c r="CV77" s="441"/>
      <c r="CW77" s="441"/>
      <c r="CX77" s="441"/>
      <c r="CY77" s="441"/>
      <c r="CZ77" s="441"/>
      <c r="DA77" s="441"/>
      <c r="DB77" s="441"/>
      <c r="DC77" s="441"/>
      <c r="DD77" s="442"/>
    </row>
    <row r="78" spans="1:108" ht="15.75" thickBot="1" x14ac:dyDescent="0.25">
      <c r="A78" s="437">
        <v>44933</v>
      </c>
      <c r="B78" s="438"/>
      <c r="C78" s="438"/>
      <c r="D78" s="438"/>
      <c r="E78" s="438"/>
      <c r="F78" s="438"/>
      <c r="G78" s="438"/>
      <c r="H78" s="438"/>
      <c r="I78" s="439"/>
      <c r="J78" s="14"/>
      <c r="K78" s="431" t="s">
        <v>78</v>
      </c>
      <c r="L78" s="432"/>
      <c r="M78" s="432"/>
      <c r="N78" s="432"/>
      <c r="O78" s="432"/>
      <c r="P78" s="432"/>
      <c r="Q78" s="432"/>
      <c r="R78" s="432"/>
      <c r="S78" s="432"/>
      <c r="T78" s="432"/>
      <c r="U78" s="432"/>
      <c r="V78" s="432"/>
      <c r="W78" s="432"/>
      <c r="X78" s="432"/>
      <c r="Y78" s="432"/>
      <c r="Z78" s="432"/>
      <c r="AA78" s="432"/>
      <c r="AB78" s="432"/>
      <c r="AC78" s="432"/>
      <c r="AD78" s="432"/>
      <c r="AE78" s="432"/>
      <c r="AF78" s="432"/>
      <c r="AG78" s="432"/>
      <c r="AH78" s="432"/>
      <c r="AI78" s="432"/>
      <c r="AJ78" s="432"/>
      <c r="AK78" s="432"/>
      <c r="AL78" s="432"/>
      <c r="AM78" s="432"/>
      <c r="AN78" s="432"/>
      <c r="AO78" s="432"/>
      <c r="AP78" s="432"/>
      <c r="AQ78" s="432"/>
      <c r="AR78" s="432"/>
      <c r="AS78" s="432"/>
      <c r="AT78" s="432"/>
      <c r="AU78" s="432"/>
      <c r="AV78" s="432"/>
      <c r="AW78" s="432"/>
      <c r="AX78" s="432"/>
      <c r="AY78" s="432"/>
      <c r="AZ78" s="432"/>
      <c r="BA78" s="432"/>
      <c r="BB78" s="432"/>
      <c r="BC78" s="432"/>
      <c r="BD78" s="432"/>
      <c r="BE78" s="432"/>
      <c r="BF78" s="432"/>
      <c r="BG78" s="433"/>
      <c r="BH78" s="15"/>
      <c r="BI78" s="428" t="s">
        <v>5</v>
      </c>
      <c r="BJ78" s="429"/>
      <c r="BK78" s="429"/>
      <c r="BL78" s="429"/>
      <c r="BM78" s="429"/>
      <c r="BN78" s="429"/>
      <c r="BO78" s="429"/>
      <c r="BP78" s="429"/>
      <c r="BQ78" s="429"/>
      <c r="BR78" s="429"/>
      <c r="BS78" s="430"/>
      <c r="BT78" s="428"/>
      <c r="BU78" s="429"/>
      <c r="BV78" s="429"/>
      <c r="BW78" s="429"/>
      <c r="BX78" s="429"/>
      <c r="BY78" s="429"/>
      <c r="BZ78" s="429"/>
      <c r="CA78" s="429"/>
      <c r="CB78" s="429"/>
      <c r="CC78" s="430"/>
      <c r="CD78" s="428"/>
      <c r="CE78" s="429"/>
      <c r="CF78" s="429"/>
      <c r="CG78" s="429"/>
      <c r="CH78" s="429"/>
      <c r="CI78" s="429"/>
      <c r="CJ78" s="429"/>
      <c r="CK78" s="429"/>
      <c r="CL78" s="429"/>
      <c r="CM78" s="430"/>
      <c r="CN78" s="440"/>
      <c r="CO78" s="441"/>
      <c r="CP78" s="441"/>
      <c r="CQ78" s="441"/>
      <c r="CR78" s="441"/>
      <c r="CS78" s="441"/>
      <c r="CT78" s="441"/>
      <c r="CU78" s="441"/>
      <c r="CV78" s="441"/>
      <c r="CW78" s="441"/>
      <c r="CX78" s="441"/>
      <c r="CY78" s="441"/>
      <c r="CZ78" s="441"/>
      <c r="DA78" s="441"/>
      <c r="DB78" s="441"/>
      <c r="DC78" s="441"/>
      <c r="DD78" s="442"/>
    </row>
    <row r="79" spans="1:108" ht="32.25" customHeight="1" thickBot="1" x14ac:dyDescent="0.25">
      <c r="A79" s="428">
        <v>8</v>
      </c>
      <c r="B79" s="429"/>
      <c r="C79" s="429"/>
      <c r="D79" s="429"/>
      <c r="E79" s="429"/>
      <c r="F79" s="429"/>
      <c r="G79" s="429"/>
      <c r="H79" s="429"/>
      <c r="I79" s="430"/>
      <c r="J79" s="14"/>
      <c r="K79" s="431" t="s">
        <v>80</v>
      </c>
      <c r="L79" s="432"/>
      <c r="M79" s="432"/>
      <c r="N79" s="432"/>
      <c r="O79" s="432"/>
      <c r="P79" s="432"/>
      <c r="Q79" s="432"/>
      <c r="R79" s="432"/>
      <c r="S79" s="432"/>
      <c r="T79" s="432"/>
      <c r="U79" s="432"/>
      <c r="V79" s="432"/>
      <c r="W79" s="432"/>
      <c r="X79" s="432"/>
      <c r="Y79" s="432"/>
      <c r="Z79" s="432"/>
      <c r="AA79" s="432"/>
      <c r="AB79" s="432"/>
      <c r="AC79" s="432"/>
      <c r="AD79" s="432"/>
      <c r="AE79" s="432"/>
      <c r="AF79" s="432"/>
      <c r="AG79" s="432"/>
      <c r="AH79" s="432"/>
      <c r="AI79" s="432"/>
      <c r="AJ79" s="432"/>
      <c r="AK79" s="432"/>
      <c r="AL79" s="432"/>
      <c r="AM79" s="432"/>
      <c r="AN79" s="432"/>
      <c r="AO79" s="432"/>
      <c r="AP79" s="432"/>
      <c r="AQ79" s="432"/>
      <c r="AR79" s="432"/>
      <c r="AS79" s="432"/>
      <c r="AT79" s="432"/>
      <c r="AU79" s="432"/>
      <c r="AV79" s="432"/>
      <c r="AW79" s="432"/>
      <c r="AX79" s="432"/>
      <c r="AY79" s="432"/>
      <c r="AZ79" s="432"/>
      <c r="BA79" s="432"/>
      <c r="BB79" s="432"/>
      <c r="BC79" s="432"/>
      <c r="BD79" s="432"/>
      <c r="BE79" s="432"/>
      <c r="BF79" s="432"/>
      <c r="BG79" s="433"/>
      <c r="BH79" s="15"/>
      <c r="BI79" s="428" t="s">
        <v>60</v>
      </c>
      <c r="BJ79" s="429"/>
      <c r="BK79" s="429"/>
      <c r="BL79" s="429"/>
      <c r="BM79" s="429"/>
      <c r="BN79" s="429"/>
      <c r="BO79" s="429"/>
      <c r="BP79" s="429"/>
      <c r="BQ79" s="429"/>
      <c r="BR79" s="429"/>
      <c r="BS79" s="430"/>
      <c r="BT79" s="434"/>
      <c r="BU79" s="435"/>
      <c r="BV79" s="435"/>
      <c r="BW79" s="435"/>
      <c r="BX79" s="435"/>
      <c r="BY79" s="435"/>
      <c r="BZ79" s="435"/>
      <c r="CA79" s="435"/>
      <c r="CB79" s="435"/>
      <c r="CC79" s="436"/>
      <c r="CD79" s="428"/>
      <c r="CE79" s="429"/>
      <c r="CF79" s="429"/>
      <c r="CG79" s="429"/>
      <c r="CH79" s="429"/>
      <c r="CI79" s="429"/>
      <c r="CJ79" s="429"/>
      <c r="CK79" s="429"/>
      <c r="CL79" s="429"/>
      <c r="CM79" s="430"/>
      <c r="CN79" s="428"/>
      <c r="CO79" s="429"/>
      <c r="CP79" s="429"/>
      <c r="CQ79" s="429"/>
      <c r="CR79" s="429"/>
      <c r="CS79" s="429"/>
      <c r="CT79" s="429"/>
      <c r="CU79" s="429"/>
      <c r="CV79" s="429"/>
      <c r="CW79" s="429"/>
      <c r="CX79" s="429"/>
      <c r="CY79" s="429"/>
      <c r="CZ79" s="429"/>
      <c r="DA79" s="429"/>
      <c r="DB79" s="429"/>
      <c r="DC79" s="429"/>
      <c r="DD79" s="430"/>
    </row>
    <row r="80" spans="1:108" ht="15.75" thickBot="1" x14ac:dyDescent="0.25">
      <c r="A80" s="13"/>
      <c r="B80" s="13"/>
      <c r="C80" s="13"/>
      <c r="D80" s="13"/>
      <c r="E80" s="13"/>
      <c r="F80" s="13"/>
      <c r="G80" s="13"/>
      <c r="H80" s="13"/>
      <c r="I80" s="13"/>
      <c r="J80" s="13"/>
      <c r="K80" s="13"/>
      <c r="L80" s="13"/>
      <c r="M80" s="13"/>
      <c r="N80" s="13"/>
      <c r="O80" s="13"/>
      <c r="P80" s="13"/>
      <c r="Q80" s="13"/>
      <c r="R80" s="13"/>
      <c r="S80" s="13"/>
      <c r="T80" s="13"/>
      <c r="U80" s="13"/>
      <c r="V80" s="13"/>
      <c r="W80" s="13"/>
      <c r="X80" s="13"/>
      <c r="Y80" s="13"/>
      <c r="Z80" s="13"/>
      <c r="AA80" s="13"/>
      <c r="AB80" s="13"/>
      <c r="AC80" s="13"/>
      <c r="AD80" s="13"/>
      <c r="AE80" s="13"/>
      <c r="AF80" s="13"/>
      <c r="AG80" s="13"/>
      <c r="AH80" s="13"/>
      <c r="AI80" s="13"/>
      <c r="AJ80" s="13"/>
      <c r="AK80" s="13"/>
      <c r="AL80" s="13"/>
      <c r="AM80" s="13"/>
      <c r="AN80" s="13"/>
      <c r="AO80" s="13"/>
      <c r="AP80" s="13"/>
      <c r="AQ80" s="13"/>
      <c r="AR80" s="13"/>
      <c r="AS80" s="13"/>
      <c r="AT80" s="13"/>
      <c r="AU80" s="13"/>
      <c r="AV80" s="13"/>
      <c r="AW80" s="13"/>
      <c r="AX80" s="13"/>
      <c r="AY80" s="13"/>
      <c r="AZ80" s="13"/>
      <c r="BA80" s="13"/>
      <c r="BB80" s="13"/>
      <c r="BC80" s="13"/>
      <c r="BD80" s="13"/>
      <c r="BE80" s="13"/>
      <c r="BF80" s="13"/>
      <c r="BG80" s="13"/>
      <c r="BH80" s="13"/>
      <c r="BI80" s="13"/>
      <c r="BJ80" s="13"/>
      <c r="BK80" s="13"/>
      <c r="BL80" s="13"/>
      <c r="BM80" s="13"/>
      <c r="BN80" s="13"/>
      <c r="BO80" s="13"/>
      <c r="BP80" s="13"/>
      <c r="BQ80" s="13"/>
      <c r="BR80" s="13"/>
      <c r="BS80" s="13"/>
      <c r="BT80" s="13"/>
      <c r="BU80" s="13"/>
      <c r="BV80" s="13"/>
      <c r="BW80" s="13"/>
      <c r="BX80" s="13"/>
      <c r="BY80" s="13"/>
      <c r="BZ80" s="13"/>
      <c r="CA80" s="13"/>
      <c r="CB80" s="13"/>
      <c r="CC80" s="13"/>
      <c r="CD80" s="13"/>
      <c r="CE80" s="13"/>
      <c r="CF80" s="13"/>
      <c r="CG80" s="13"/>
      <c r="CH80" s="13"/>
      <c r="CI80" s="13"/>
      <c r="CJ80" s="13"/>
      <c r="CK80" s="13"/>
      <c r="CL80" s="13"/>
      <c r="CM80" s="13"/>
      <c r="CN80" s="13"/>
      <c r="CO80" s="13"/>
      <c r="CP80" s="13"/>
      <c r="CQ80" s="13"/>
      <c r="CR80" s="13"/>
      <c r="CS80" s="13"/>
      <c r="CT80" s="13"/>
      <c r="CU80" s="13"/>
      <c r="CV80" s="13"/>
      <c r="CW80" s="13"/>
      <c r="CX80" s="13"/>
      <c r="CY80" s="13"/>
      <c r="CZ80" s="13"/>
      <c r="DA80" s="13"/>
      <c r="DB80" s="13"/>
      <c r="DC80" s="13"/>
      <c r="DD80" s="13"/>
    </row>
    <row r="81" spans="1:108" ht="30.75" thickBot="1" x14ac:dyDescent="0.25">
      <c r="A81" s="13"/>
      <c r="B81" s="13"/>
      <c r="C81" s="13"/>
      <c r="D81" s="13"/>
      <c r="E81" s="13"/>
      <c r="F81" s="13"/>
      <c r="G81" s="13" t="s">
        <v>21</v>
      </c>
      <c r="H81" s="13"/>
      <c r="I81" s="13"/>
      <c r="J81" s="13"/>
      <c r="K81" s="13"/>
      <c r="L81" s="13"/>
      <c r="M81" s="13"/>
      <c r="N81" s="13"/>
      <c r="O81" s="13"/>
      <c r="P81" s="13"/>
      <c r="Q81" s="13"/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13"/>
      <c r="AL81" s="13"/>
      <c r="AM81" s="13"/>
      <c r="AN81" s="13"/>
      <c r="AO81" s="13"/>
      <c r="AP81" s="13"/>
      <c r="AQ81" s="13"/>
      <c r="AR81" s="13"/>
      <c r="AS81" s="13"/>
      <c r="AT81" s="13"/>
      <c r="AU81" s="13"/>
      <c r="AV81" s="13"/>
      <c r="AW81" s="13"/>
      <c r="AX81" s="13"/>
      <c r="AY81" s="13"/>
      <c r="AZ81" s="13"/>
      <c r="BA81" s="13"/>
      <c r="BB81" s="13"/>
      <c r="BC81" s="13"/>
      <c r="BD81" s="13"/>
      <c r="BE81" s="13"/>
      <c r="BF81" s="13"/>
      <c r="BG81" s="13"/>
      <c r="BH81" s="13"/>
      <c r="BI81" s="13"/>
      <c r="BJ81" s="13"/>
      <c r="BK81" s="13"/>
      <c r="BL81" s="13"/>
      <c r="BM81" s="13"/>
      <c r="BN81" s="13"/>
      <c r="BO81" s="13"/>
      <c r="BP81" s="13"/>
      <c r="BQ81" s="13"/>
      <c r="BR81" s="13"/>
      <c r="BS81" s="13"/>
      <c r="BT81" s="13"/>
      <c r="BU81" s="13"/>
      <c r="BV81" s="13"/>
      <c r="BW81" s="13"/>
      <c r="BX81" s="13"/>
      <c r="BY81" s="13"/>
      <c r="BZ81" s="13"/>
      <c r="CA81" s="13"/>
      <c r="CB81" s="13"/>
      <c r="CC81" s="13"/>
      <c r="CD81" s="13"/>
      <c r="CE81" s="13"/>
      <c r="CF81" s="13"/>
      <c r="CG81" s="13"/>
      <c r="CH81" s="13"/>
      <c r="CI81" s="13"/>
      <c r="CJ81" s="13"/>
      <c r="CK81" s="13"/>
      <c r="CL81" s="13"/>
      <c r="CM81" s="13"/>
      <c r="CN81" s="13"/>
      <c r="CO81" s="13"/>
      <c r="CP81" s="13"/>
      <c r="CQ81" s="13"/>
      <c r="CR81" s="13"/>
      <c r="CS81" s="13"/>
      <c r="CT81" s="13"/>
      <c r="CU81" s="13"/>
      <c r="CV81" s="13"/>
      <c r="CW81" s="13"/>
      <c r="CX81" s="13"/>
      <c r="CY81" s="13"/>
      <c r="CZ81" s="13"/>
      <c r="DA81" s="13"/>
      <c r="DB81" s="13"/>
      <c r="DC81" s="13"/>
      <c r="DD81" s="13"/>
    </row>
    <row r="82" spans="1:108" ht="15.75" thickBot="1" x14ac:dyDescent="0.25">
      <c r="A82" s="425" t="s">
        <v>191</v>
      </c>
      <c r="B82" s="426"/>
      <c r="C82" s="426"/>
      <c r="D82" s="426"/>
      <c r="E82" s="426"/>
      <c r="F82" s="426"/>
      <c r="G82" s="426"/>
      <c r="H82" s="426"/>
      <c r="I82" s="426"/>
      <c r="J82" s="426"/>
      <c r="K82" s="426"/>
      <c r="L82" s="426"/>
      <c r="M82" s="426"/>
      <c r="N82" s="426"/>
      <c r="O82" s="426"/>
      <c r="P82" s="426"/>
      <c r="Q82" s="426"/>
      <c r="R82" s="426"/>
      <c r="S82" s="426"/>
      <c r="T82" s="426"/>
      <c r="U82" s="426"/>
      <c r="V82" s="426"/>
      <c r="W82" s="426"/>
      <c r="X82" s="426"/>
      <c r="Y82" s="426"/>
      <c r="Z82" s="426"/>
      <c r="AA82" s="426"/>
      <c r="AB82" s="426"/>
      <c r="AC82" s="426"/>
      <c r="AD82" s="426"/>
      <c r="AE82" s="426"/>
      <c r="AF82" s="426"/>
      <c r="AG82" s="426"/>
      <c r="AH82" s="426"/>
      <c r="AI82" s="426"/>
      <c r="AJ82" s="426"/>
      <c r="AK82" s="426"/>
      <c r="AL82" s="426"/>
      <c r="AM82" s="426"/>
      <c r="AN82" s="426"/>
      <c r="AO82" s="426"/>
      <c r="AP82" s="426"/>
      <c r="AQ82" s="426"/>
      <c r="AR82" s="426"/>
      <c r="AS82" s="426"/>
      <c r="AT82" s="426"/>
      <c r="AU82" s="426"/>
      <c r="AV82" s="426"/>
      <c r="AW82" s="426"/>
      <c r="AX82" s="426"/>
      <c r="AY82" s="426"/>
      <c r="AZ82" s="426"/>
      <c r="BA82" s="426"/>
      <c r="BB82" s="426"/>
      <c r="BC82" s="426"/>
      <c r="BD82" s="426"/>
      <c r="BE82" s="426"/>
      <c r="BF82" s="426"/>
      <c r="BG82" s="426"/>
      <c r="BH82" s="426"/>
      <c r="BI82" s="426"/>
      <c r="BJ82" s="426"/>
      <c r="BK82" s="426"/>
      <c r="BL82" s="426"/>
      <c r="BM82" s="426"/>
      <c r="BN82" s="426"/>
      <c r="BO82" s="426"/>
      <c r="BP82" s="426"/>
      <c r="BQ82" s="426"/>
      <c r="BR82" s="426"/>
      <c r="BS82" s="426"/>
      <c r="BT82" s="426"/>
      <c r="BU82" s="426"/>
      <c r="BV82" s="426"/>
      <c r="BW82" s="426"/>
      <c r="BX82" s="426"/>
      <c r="BY82" s="426"/>
      <c r="BZ82" s="426"/>
      <c r="CA82" s="426"/>
      <c r="CB82" s="426"/>
      <c r="CC82" s="426"/>
      <c r="CD82" s="426"/>
      <c r="CE82" s="426"/>
      <c r="CF82" s="426"/>
      <c r="CG82" s="426"/>
      <c r="CH82" s="426"/>
      <c r="CI82" s="426"/>
      <c r="CJ82" s="426"/>
      <c r="CK82" s="426"/>
      <c r="CL82" s="426"/>
      <c r="CM82" s="426"/>
      <c r="CN82" s="426"/>
      <c r="CO82" s="426"/>
      <c r="CP82" s="426"/>
      <c r="CQ82" s="426"/>
      <c r="CR82" s="426"/>
      <c r="CS82" s="426"/>
      <c r="CT82" s="426"/>
      <c r="CU82" s="426"/>
      <c r="CV82" s="426"/>
      <c r="CW82" s="426"/>
      <c r="CX82" s="426"/>
      <c r="CY82" s="426"/>
      <c r="CZ82" s="426"/>
      <c r="DA82" s="426"/>
      <c r="DB82" s="426"/>
      <c r="DC82" s="426"/>
      <c r="DD82" s="427"/>
    </row>
    <row r="83" spans="1:108" ht="15.75" thickBot="1" x14ac:dyDescent="0.25">
      <c r="A83" s="425" t="s">
        <v>192</v>
      </c>
      <c r="B83" s="426"/>
      <c r="C83" s="426"/>
      <c r="D83" s="426"/>
      <c r="E83" s="426"/>
      <c r="F83" s="426"/>
      <c r="G83" s="426"/>
      <c r="H83" s="426"/>
      <c r="I83" s="426"/>
      <c r="J83" s="426"/>
      <c r="K83" s="426"/>
      <c r="L83" s="426"/>
      <c r="M83" s="426"/>
      <c r="N83" s="426"/>
      <c r="O83" s="426"/>
      <c r="P83" s="426"/>
      <c r="Q83" s="426"/>
      <c r="R83" s="426"/>
      <c r="S83" s="426"/>
      <c r="T83" s="426"/>
      <c r="U83" s="426"/>
      <c r="V83" s="426"/>
      <c r="W83" s="426"/>
      <c r="X83" s="426"/>
      <c r="Y83" s="426"/>
      <c r="Z83" s="426"/>
      <c r="AA83" s="426"/>
      <c r="AB83" s="426"/>
      <c r="AC83" s="426"/>
      <c r="AD83" s="426"/>
      <c r="AE83" s="426"/>
      <c r="AF83" s="426"/>
      <c r="AG83" s="426"/>
      <c r="AH83" s="426"/>
      <c r="AI83" s="426"/>
      <c r="AJ83" s="426"/>
      <c r="AK83" s="426"/>
      <c r="AL83" s="426"/>
      <c r="AM83" s="426"/>
      <c r="AN83" s="426"/>
      <c r="AO83" s="426"/>
      <c r="AP83" s="426"/>
      <c r="AQ83" s="426"/>
      <c r="AR83" s="426"/>
      <c r="AS83" s="426"/>
      <c r="AT83" s="426"/>
      <c r="AU83" s="426"/>
      <c r="AV83" s="426"/>
      <c r="AW83" s="426"/>
      <c r="AX83" s="426"/>
      <c r="AY83" s="426"/>
      <c r="AZ83" s="426"/>
      <c r="BA83" s="426"/>
      <c r="BB83" s="426"/>
      <c r="BC83" s="426"/>
      <c r="BD83" s="426"/>
      <c r="BE83" s="426"/>
      <c r="BF83" s="426"/>
      <c r="BG83" s="426"/>
      <c r="BH83" s="426"/>
      <c r="BI83" s="426"/>
      <c r="BJ83" s="426"/>
      <c r="BK83" s="426"/>
      <c r="BL83" s="426"/>
      <c r="BM83" s="426"/>
      <c r="BN83" s="426"/>
      <c r="BO83" s="426"/>
      <c r="BP83" s="426"/>
      <c r="BQ83" s="426"/>
      <c r="BR83" s="426"/>
      <c r="BS83" s="426"/>
      <c r="BT83" s="426"/>
      <c r="BU83" s="426"/>
      <c r="BV83" s="426"/>
      <c r="BW83" s="426"/>
      <c r="BX83" s="426"/>
      <c r="BY83" s="426"/>
      <c r="BZ83" s="426"/>
      <c r="CA83" s="426"/>
      <c r="CB83" s="426"/>
      <c r="CC83" s="426"/>
      <c r="CD83" s="426"/>
      <c r="CE83" s="426"/>
      <c r="CF83" s="426"/>
      <c r="CG83" s="426"/>
      <c r="CH83" s="426"/>
      <c r="CI83" s="426"/>
      <c r="CJ83" s="426"/>
      <c r="CK83" s="426"/>
      <c r="CL83" s="426"/>
      <c r="CM83" s="426"/>
      <c r="CN83" s="426"/>
      <c r="CO83" s="426"/>
      <c r="CP83" s="426"/>
      <c r="CQ83" s="426"/>
      <c r="CR83" s="426"/>
      <c r="CS83" s="426"/>
      <c r="CT83" s="426"/>
      <c r="CU83" s="426"/>
      <c r="CV83" s="426"/>
      <c r="CW83" s="426"/>
      <c r="CX83" s="426"/>
      <c r="CY83" s="426"/>
      <c r="CZ83" s="426"/>
      <c r="DA83" s="426"/>
      <c r="DB83" s="426"/>
      <c r="DC83" s="426"/>
      <c r="DD83" s="427"/>
    </row>
  </sheetData>
  <mergeCells count="414">
    <mergeCell ref="J8:BN8"/>
    <mergeCell ref="AQ9:AX9"/>
    <mergeCell ref="AY9:AZ9"/>
    <mergeCell ref="BA9:BH9"/>
    <mergeCell ref="A11:I12"/>
    <mergeCell ref="J11:BH12"/>
    <mergeCell ref="BI11:BS12"/>
    <mergeCell ref="A2:DD2"/>
    <mergeCell ref="A3:DD3"/>
    <mergeCell ref="A4:DD4"/>
    <mergeCell ref="A5:DD5"/>
    <mergeCell ref="J7:BN7"/>
    <mergeCell ref="A14:I14"/>
    <mergeCell ref="K14:BG14"/>
    <mergeCell ref="BI14:BS14"/>
    <mergeCell ref="BT14:CC14"/>
    <mergeCell ref="CD14:CM14"/>
    <mergeCell ref="CN14:DD14"/>
    <mergeCell ref="BT11:CM11"/>
    <mergeCell ref="CN11:DD12"/>
    <mergeCell ref="BT12:CC12"/>
    <mergeCell ref="CD12:CM12"/>
    <mergeCell ref="A13:I13"/>
    <mergeCell ref="K13:BG13"/>
    <mergeCell ref="BI13:BS13"/>
    <mergeCell ref="BT13:CC13"/>
    <mergeCell ref="CD13:CM13"/>
    <mergeCell ref="CN13:DD13"/>
    <mergeCell ref="A16:I16"/>
    <mergeCell ref="K16:BG16"/>
    <mergeCell ref="BI16:BS16"/>
    <mergeCell ref="BT16:CC16"/>
    <mergeCell ref="CD16:CM16"/>
    <mergeCell ref="CN16:DD16"/>
    <mergeCell ref="A15:I15"/>
    <mergeCell ref="K15:BG15"/>
    <mergeCell ref="BI15:BS15"/>
    <mergeCell ref="BT15:CC15"/>
    <mergeCell ref="CD15:CM15"/>
    <mergeCell ref="CN15:DD15"/>
    <mergeCell ref="A18:I18"/>
    <mergeCell ref="K18:BG18"/>
    <mergeCell ref="BI18:BS18"/>
    <mergeCell ref="BT18:CC18"/>
    <mergeCell ref="CD18:CM18"/>
    <mergeCell ref="CN18:DD18"/>
    <mergeCell ref="A17:I17"/>
    <mergeCell ref="K17:BG17"/>
    <mergeCell ref="BI17:BS17"/>
    <mergeCell ref="BT17:CC17"/>
    <mergeCell ref="CD17:CM17"/>
    <mergeCell ref="CN17:DD17"/>
    <mergeCell ref="A20:I20"/>
    <mergeCell ref="K20:BG20"/>
    <mergeCell ref="BI20:BS20"/>
    <mergeCell ref="BT20:CC20"/>
    <mergeCell ref="CD20:CM20"/>
    <mergeCell ref="CN20:DD20"/>
    <mergeCell ref="A19:I19"/>
    <mergeCell ref="K19:BG19"/>
    <mergeCell ref="BI19:BS19"/>
    <mergeCell ref="BT19:CC19"/>
    <mergeCell ref="CD19:CM19"/>
    <mergeCell ref="CN19:DD19"/>
    <mergeCell ref="A22:I22"/>
    <mergeCell ref="K22:BG22"/>
    <mergeCell ref="BI22:BS22"/>
    <mergeCell ref="BT22:CC22"/>
    <mergeCell ref="CD22:CM22"/>
    <mergeCell ref="CN22:DD22"/>
    <mergeCell ref="A21:I21"/>
    <mergeCell ref="K21:BG21"/>
    <mergeCell ref="BI21:BS21"/>
    <mergeCell ref="BT21:CC21"/>
    <mergeCell ref="CD21:CM21"/>
    <mergeCell ref="CN21:DD21"/>
    <mergeCell ref="A24:I24"/>
    <mergeCell ref="K24:BG24"/>
    <mergeCell ref="BI24:BS24"/>
    <mergeCell ref="BT24:CC24"/>
    <mergeCell ref="CD24:CM24"/>
    <mergeCell ref="CN24:DD24"/>
    <mergeCell ref="A23:I23"/>
    <mergeCell ref="K23:BG23"/>
    <mergeCell ref="BI23:BS23"/>
    <mergeCell ref="BT23:CC23"/>
    <mergeCell ref="CD23:CM23"/>
    <mergeCell ref="CN23:DD23"/>
    <mergeCell ref="A26:I26"/>
    <mergeCell ref="K26:BG26"/>
    <mergeCell ref="BI26:BS26"/>
    <mergeCell ref="BT26:CC26"/>
    <mergeCell ref="CD26:CM26"/>
    <mergeCell ref="CN26:DD26"/>
    <mergeCell ref="A25:I25"/>
    <mergeCell ref="K25:BG25"/>
    <mergeCell ref="BI25:BS25"/>
    <mergeCell ref="BT25:CC25"/>
    <mergeCell ref="CD25:CM25"/>
    <mergeCell ref="CN25:DD25"/>
    <mergeCell ref="A28:I28"/>
    <mergeCell ref="K28:BG28"/>
    <mergeCell ref="BI28:BS28"/>
    <mergeCell ref="BT28:CC28"/>
    <mergeCell ref="CD28:CM28"/>
    <mergeCell ref="CN28:DD28"/>
    <mergeCell ref="A27:I27"/>
    <mergeCell ref="K27:BG27"/>
    <mergeCell ref="BI27:BS27"/>
    <mergeCell ref="BT27:CC27"/>
    <mergeCell ref="CD27:CM27"/>
    <mergeCell ref="CN27:DD27"/>
    <mergeCell ref="A30:I30"/>
    <mergeCell ref="K30:BG30"/>
    <mergeCell ref="BI30:BS30"/>
    <mergeCell ref="BT30:CC30"/>
    <mergeCell ref="CD30:CM30"/>
    <mergeCell ref="CN30:DD30"/>
    <mergeCell ref="A29:I29"/>
    <mergeCell ref="K29:BG29"/>
    <mergeCell ref="BI29:BS29"/>
    <mergeCell ref="BT29:CC29"/>
    <mergeCell ref="CD29:CM29"/>
    <mergeCell ref="CN29:DD29"/>
    <mergeCell ref="A32:I32"/>
    <mergeCell ref="K32:BG32"/>
    <mergeCell ref="BI32:BS32"/>
    <mergeCell ref="BT32:CC32"/>
    <mergeCell ref="CD32:CM32"/>
    <mergeCell ref="CN32:DD32"/>
    <mergeCell ref="A31:I31"/>
    <mergeCell ref="K31:BG31"/>
    <mergeCell ref="BI31:BS31"/>
    <mergeCell ref="BT31:CC31"/>
    <mergeCell ref="CD31:CM31"/>
    <mergeCell ref="CN31:DD31"/>
    <mergeCell ref="A34:I34"/>
    <mergeCell ref="K34:BG34"/>
    <mergeCell ref="BI34:BS34"/>
    <mergeCell ref="BT34:CC34"/>
    <mergeCell ref="CD34:CM34"/>
    <mergeCell ref="CN34:DD34"/>
    <mergeCell ref="A33:I33"/>
    <mergeCell ref="K33:BG33"/>
    <mergeCell ref="BI33:BS33"/>
    <mergeCell ref="BT33:CC33"/>
    <mergeCell ref="CD33:CM33"/>
    <mergeCell ref="CN33:DD33"/>
    <mergeCell ref="A36:I36"/>
    <mergeCell ref="K36:BG36"/>
    <mergeCell ref="BI36:BS36"/>
    <mergeCell ref="BT36:CC36"/>
    <mergeCell ref="CD36:CM36"/>
    <mergeCell ref="CN36:DD36"/>
    <mergeCell ref="A35:I35"/>
    <mergeCell ref="K35:BG35"/>
    <mergeCell ref="BI35:BS35"/>
    <mergeCell ref="BT35:CC35"/>
    <mergeCell ref="CD35:CM35"/>
    <mergeCell ref="CN35:DD35"/>
    <mergeCell ref="A38:I38"/>
    <mergeCell ref="K38:BG38"/>
    <mergeCell ref="BI38:BS38"/>
    <mergeCell ref="BT38:CC38"/>
    <mergeCell ref="CD38:CM38"/>
    <mergeCell ref="CN38:DD38"/>
    <mergeCell ref="A37:I37"/>
    <mergeCell ref="K37:BG37"/>
    <mergeCell ref="BI37:BS37"/>
    <mergeCell ref="BT37:CC37"/>
    <mergeCell ref="CD37:CM37"/>
    <mergeCell ref="CN37:DD37"/>
    <mergeCell ref="A40:I40"/>
    <mergeCell ref="K40:BG40"/>
    <mergeCell ref="BI40:BS40"/>
    <mergeCell ref="BT40:CC40"/>
    <mergeCell ref="CD40:CM40"/>
    <mergeCell ref="CN40:DD40"/>
    <mergeCell ref="A39:I39"/>
    <mergeCell ref="K39:BG39"/>
    <mergeCell ref="BI39:BS39"/>
    <mergeCell ref="BT39:CC39"/>
    <mergeCell ref="CD39:CM39"/>
    <mergeCell ref="CN39:DD39"/>
    <mergeCell ref="A42:I42"/>
    <mergeCell ref="K42:BG42"/>
    <mergeCell ref="BI42:BS42"/>
    <mergeCell ref="BT42:CC42"/>
    <mergeCell ref="CD42:CM42"/>
    <mergeCell ref="CN42:DD42"/>
    <mergeCell ref="A41:I41"/>
    <mergeCell ref="K41:BG41"/>
    <mergeCell ref="BI41:BS41"/>
    <mergeCell ref="BT41:CC41"/>
    <mergeCell ref="CD41:CM41"/>
    <mergeCell ref="CN41:DD41"/>
    <mergeCell ref="A44:I44"/>
    <mergeCell ref="K44:BG44"/>
    <mergeCell ref="BI44:BS44"/>
    <mergeCell ref="BT44:CC44"/>
    <mergeCell ref="CD44:CM44"/>
    <mergeCell ref="CN44:DD44"/>
    <mergeCell ref="A43:I43"/>
    <mergeCell ref="K43:BG43"/>
    <mergeCell ref="BI43:BS43"/>
    <mergeCell ref="BT43:CC43"/>
    <mergeCell ref="CD43:CM43"/>
    <mergeCell ref="CN43:DD43"/>
    <mergeCell ref="A46:I46"/>
    <mergeCell ref="K46:BG46"/>
    <mergeCell ref="BI46:BS46"/>
    <mergeCell ref="BT46:CC46"/>
    <mergeCell ref="CD46:CM46"/>
    <mergeCell ref="CN46:DD46"/>
    <mergeCell ref="A45:I45"/>
    <mergeCell ref="K45:BG45"/>
    <mergeCell ref="BI45:BS45"/>
    <mergeCell ref="BT45:CC45"/>
    <mergeCell ref="CD45:CM45"/>
    <mergeCell ref="CN45:DD45"/>
    <mergeCell ref="A48:I48"/>
    <mergeCell ref="K48:BG48"/>
    <mergeCell ref="BI48:BS48"/>
    <mergeCell ref="BT48:CC48"/>
    <mergeCell ref="CD48:CM48"/>
    <mergeCell ref="CN48:DD48"/>
    <mergeCell ref="A47:I47"/>
    <mergeCell ref="K47:BG47"/>
    <mergeCell ref="BI47:BS47"/>
    <mergeCell ref="BT47:CC47"/>
    <mergeCell ref="CD47:CM47"/>
    <mergeCell ref="CN47:DD47"/>
    <mergeCell ref="A50:I50"/>
    <mergeCell ref="K50:BG50"/>
    <mergeCell ref="BI50:BS50"/>
    <mergeCell ref="BT50:CC50"/>
    <mergeCell ref="CD50:CM50"/>
    <mergeCell ref="CN50:DD50"/>
    <mergeCell ref="A49:I49"/>
    <mergeCell ref="K49:BG49"/>
    <mergeCell ref="BI49:BS49"/>
    <mergeCell ref="BT49:CC49"/>
    <mergeCell ref="CD49:CM49"/>
    <mergeCell ref="CN49:DD49"/>
    <mergeCell ref="A52:I52"/>
    <mergeCell ref="K52:BG52"/>
    <mergeCell ref="BI52:BS52"/>
    <mergeCell ref="BT52:CC52"/>
    <mergeCell ref="CD52:CM52"/>
    <mergeCell ref="CN52:DD52"/>
    <mergeCell ref="A51:I51"/>
    <mergeCell ref="K51:BG51"/>
    <mergeCell ref="BI51:BS51"/>
    <mergeCell ref="BT51:CC51"/>
    <mergeCell ref="CD51:CM51"/>
    <mergeCell ref="CN51:DD51"/>
    <mergeCell ref="A54:I54"/>
    <mergeCell ref="K54:BG54"/>
    <mergeCell ref="BI54:BS54"/>
    <mergeCell ref="BT54:CC54"/>
    <mergeCell ref="CD54:CM54"/>
    <mergeCell ref="CN54:DD54"/>
    <mergeCell ref="A53:I53"/>
    <mergeCell ref="K53:BG53"/>
    <mergeCell ref="BI53:BS53"/>
    <mergeCell ref="BT53:CC53"/>
    <mergeCell ref="CD53:CM53"/>
    <mergeCell ref="CN53:DD53"/>
    <mergeCell ref="A56:I56"/>
    <mergeCell ref="K56:BG56"/>
    <mergeCell ref="BI56:BS56"/>
    <mergeCell ref="BT56:CC56"/>
    <mergeCell ref="CD56:CM56"/>
    <mergeCell ref="CN56:DD56"/>
    <mergeCell ref="A55:I55"/>
    <mergeCell ref="K55:BG55"/>
    <mergeCell ref="BI55:BS55"/>
    <mergeCell ref="BT55:CC55"/>
    <mergeCell ref="CD55:CM55"/>
    <mergeCell ref="CN55:DD55"/>
    <mergeCell ref="A58:I58"/>
    <mergeCell ref="K58:BG58"/>
    <mergeCell ref="BI58:BS58"/>
    <mergeCell ref="BT58:CC58"/>
    <mergeCell ref="CD58:CM58"/>
    <mergeCell ref="CN58:DD58"/>
    <mergeCell ref="A57:I57"/>
    <mergeCell ref="K57:BG57"/>
    <mergeCell ref="BI57:BS57"/>
    <mergeCell ref="BT57:CC57"/>
    <mergeCell ref="CD57:CM57"/>
    <mergeCell ref="CN57:DD57"/>
    <mergeCell ref="A60:I60"/>
    <mergeCell ref="K60:BG60"/>
    <mergeCell ref="BI60:BS60"/>
    <mergeCell ref="BT60:CC60"/>
    <mergeCell ref="CD60:CM60"/>
    <mergeCell ref="CN60:DD60"/>
    <mergeCell ref="A59:I59"/>
    <mergeCell ref="K59:BG59"/>
    <mergeCell ref="BI59:BS59"/>
    <mergeCell ref="BT59:CC59"/>
    <mergeCell ref="CD59:CM59"/>
    <mergeCell ref="CN59:DD59"/>
    <mergeCell ref="CD63:CM64"/>
    <mergeCell ref="CN63:DD64"/>
    <mergeCell ref="A65:I65"/>
    <mergeCell ref="K65:BG65"/>
    <mergeCell ref="BI65:BS65"/>
    <mergeCell ref="BT65:CC65"/>
    <mergeCell ref="CD65:CM65"/>
    <mergeCell ref="CN65:DD65"/>
    <mergeCell ref="BT61:CC62"/>
    <mergeCell ref="CD61:CM62"/>
    <mergeCell ref="CN61:DD62"/>
    <mergeCell ref="A63:I64"/>
    <mergeCell ref="J63:J64"/>
    <mergeCell ref="K63:BG63"/>
    <mergeCell ref="K64:BG64"/>
    <mergeCell ref="BH63:BH64"/>
    <mergeCell ref="BI63:BS64"/>
    <mergeCell ref="BT63:CC64"/>
    <mergeCell ref="A61:I62"/>
    <mergeCell ref="J61:J62"/>
    <mergeCell ref="K61:BG61"/>
    <mergeCell ref="K62:BG62"/>
    <mergeCell ref="BH61:BH62"/>
    <mergeCell ref="BI61:BS62"/>
    <mergeCell ref="A67:I67"/>
    <mergeCell ref="K67:BG67"/>
    <mergeCell ref="BI67:BS67"/>
    <mergeCell ref="BT67:CC67"/>
    <mergeCell ref="CD67:CM67"/>
    <mergeCell ref="CN67:DD67"/>
    <mergeCell ref="A66:I66"/>
    <mergeCell ref="K66:BG66"/>
    <mergeCell ref="BI66:BS66"/>
    <mergeCell ref="BT66:CC66"/>
    <mergeCell ref="CD66:CM66"/>
    <mergeCell ref="CN66:DD66"/>
    <mergeCell ref="A69:I69"/>
    <mergeCell ref="K69:BG69"/>
    <mergeCell ref="BI69:BS69"/>
    <mergeCell ref="BT69:CC69"/>
    <mergeCell ref="CD69:CM69"/>
    <mergeCell ref="CN69:DD69"/>
    <mergeCell ref="A68:I68"/>
    <mergeCell ref="K68:BG68"/>
    <mergeCell ref="BI68:BS68"/>
    <mergeCell ref="BT68:CC68"/>
    <mergeCell ref="CD68:CM68"/>
    <mergeCell ref="CN68:DD68"/>
    <mergeCell ref="A71:I71"/>
    <mergeCell ref="K71:BG71"/>
    <mergeCell ref="BI71:BS71"/>
    <mergeCell ref="BT71:CC71"/>
    <mergeCell ref="CD71:CM71"/>
    <mergeCell ref="CN71:DD71"/>
    <mergeCell ref="A70:I70"/>
    <mergeCell ref="K70:BG70"/>
    <mergeCell ref="BI70:BS70"/>
    <mergeCell ref="BT70:CC70"/>
    <mergeCell ref="CD70:CM70"/>
    <mergeCell ref="CN70:DD70"/>
    <mergeCell ref="A73:I73"/>
    <mergeCell ref="K73:BG73"/>
    <mergeCell ref="BI73:BS73"/>
    <mergeCell ref="BT73:CC73"/>
    <mergeCell ref="CD73:CM73"/>
    <mergeCell ref="CN73:DD73"/>
    <mergeCell ref="A72:I72"/>
    <mergeCell ref="K72:BG72"/>
    <mergeCell ref="BI72:BS72"/>
    <mergeCell ref="BT72:CC72"/>
    <mergeCell ref="CD72:CM72"/>
    <mergeCell ref="CN72:DD72"/>
    <mergeCell ref="A75:I75"/>
    <mergeCell ref="K75:BG75"/>
    <mergeCell ref="BI75:BS75"/>
    <mergeCell ref="BT75:CC75"/>
    <mergeCell ref="CD75:CM75"/>
    <mergeCell ref="CN75:DD75"/>
    <mergeCell ref="A74:I74"/>
    <mergeCell ref="K74:BG74"/>
    <mergeCell ref="BI74:BS74"/>
    <mergeCell ref="BT74:CC74"/>
    <mergeCell ref="CD74:CM74"/>
    <mergeCell ref="CN74:DD74"/>
    <mergeCell ref="A77:I77"/>
    <mergeCell ref="K77:BG77"/>
    <mergeCell ref="BI77:BS77"/>
    <mergeCell ref="BT77:CC77"/>
    <mergeCell ref="CD77:CM77"/>
    <mergeCell ref="CN77:DD77"/>
    <mergeCell ref="A76:I76"/>
    <mergeCell ref="K76:BG76"/>
    <mergeCell ref="BI76:BS76"/>
    <mergeCell ref="BT76:CC76"/>
    <mergeCell ref="CD76:CM76"/>
    <mergeCell ref="CN76:DD76"/>
    <mergeCell ref="A82:DD82"/>
    <mergeCell ref="A83:DD83"/>
    <mergeCell ref="A79:I79"/>
    <mergeCell ref="K79:BG79"/>
    <mergeCell ref="BI79:BS79"/>
    <mergeCell ref="BT79:CC79"/>
    <mergeCell ref="CD79:CM79"/>
    <mergeCell ref="CN79:DD79"/>
    <mergeCell ref="A78:I78"/>
    <mergeCell ref="K78:BG78"/>
    <mergeCell ref="BI78:BS78"/>
    <mergeCell ref="BT78:CC78"/>
    <mergeCell ref="CD78:CM78"/>
    <mergeCell ref="CN78:DD7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3</vt:i4>
      </vt:variant>
    </vt:vector>
  </HeadingPairs>
  <TitlesOfParts>
    <vt:vector size="7" baseType="lpstr">
      <vt:lpstr>Мособлэнерго</vt:lpstr>
      <vt:lpstr>БДР_2024</vt:lpstr>
      <vt:lpstr>БДР</vt:lpstr>
      <vt:lpstr>с расшифровкой</vt:lpstr>
      <vt:lpstr>БДР_2024!Заголовки_для_печати</vt:lpstr>
      <vt:lpstr>БДР_2024!Область_печати</vt:lpstr>
      <vt:lpstr>Мособлэнерго!Область_печати</vt:lpstr>
    </vt:vector>
  </TitlesOfParts>
  <Company>КонсультантПлюс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КонсультантПлюс</dc:creator>
  <cp:lastModifiedBy>alkhimova</cp:lastModifiedBy>
  <cp:lastPrinted>2023-03-17T06:35:01Z</cp:lastPrinted>
  <dcterms:created xsi:type="dcterms:W3CDTF">2010-05-19T10:50:44Z</dcterms:created>
  <dcterms:modified xsi:type="dcterms:W3CDTF">2024-03-27T11:45:16Z</dcterms:modified>
</cp:coreProperties>
</file>